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720" activeTab="1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'Part-I'!$A$1:$U$35</definedName>
    <definedName name="_xlnm.Print_Area" localSheetId="1">'Part-II'!$A$1:$P$37</definedName>
    <definedName name="_xlnm.Print_Area" localSheetId="2">'Part-III.'!$A$1:$BJ$20</definedName>
    <definedName name="_xlnm.Print_Area" localSheetId="3">'Part-IV'!$A$1:$L$31</definedName>
    <definedName name="_xlnm.Print_Area" localSheetId="4">'Part-V-A'!$A$1:$V$22</definedName>
    <definedName name="_xlnm.Print_Area" localSheetId="5">'Part-V-B'!$A$1:$Z$23</definedName>
    <definedName name="_xlnm.Print_Titles" localSheetId="1">'Part-II'!$9:$9</definedName>
    <definedName name="_xlnm.Print_Titles" localSheetId="2">'Part-III.'!$10:$10</definedName>
  </definedNames>
  <calcPr fullCalcOnLoad="1"/>
</workbook>
</file>

<file path=xl/comments2.xml><?xml version="1.0" encoding="utf-8"?>
<comments xmlns="http://schemas.openxmlformats.org/spreadsheetml/2006/main">
  <authors>
    <author>N.R.E.G.S.4</author>
  </authors>
  <commentList>
    <comment ref="K27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Feb' 11</t>
        </r>
      </text>
    </comment>
    <comment ref="N28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Feb' 11</t>
        </r>
      </text>
    </comment>
    <comment ref="O28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Feb' 11</t>
        </r>
      </text>
    </comment>
  </commentList>
</comments>
</file>

<file path=xl/sharedStrings.xml><?xml version="1.0" encoding="utf-8"?>
<sst xmlns="http://schemas.openxmlformats.org/spreadsheetml/2006/main" count="409" uniqueCount="147">
  <si>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</si>
  <si>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</si>
  <si>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</si>
  <si>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</si>
  <si>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</si>
  <si>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</si>
  <si>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</si>
  <si>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</si>
  <si>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</si>
  <si>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</si>
  <si>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</si>
  <si>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</si>
  <si>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</si>
  <si>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</si>
  <si>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</si>
  <si>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</si>
  <si>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</si>
  <si>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</si>
  <si>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</si>
  <si>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</si>
  <si>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</si>
  <si>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MPR- Part-I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</si>
  <si>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</si>
  <si>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</si>
  <si>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</si>
  <si>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</si>
  <si>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</si>
  <si>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</si>
  <si>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</si>
  <si>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</si>
  <si>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</si>
  <si>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</si>
  <si>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</si>
  <si>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</si>
  <si>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</si>
  <si>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</si>
  <si>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</si>
  <si>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</si>
  <si>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</si>
  <si>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(Rs. in lakh)</t>
  </si>
  <si>
    <t>Name of the Block</t>
  </si>
  <si>
    <t>Released last year but received during the current year</t>
  </si>
  <si>
    <t>Misc. Receipt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</si>
  <si>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</si>
  <si>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t xml:space="preserve">Cummulative Expenditure 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</si>
  <si>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</si>
  <si>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</si>
  <si>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</si>
  <si>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</si>
  <si>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</si>
  <si>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</si>
  <si>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</si>
  <si>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</si>
  <si>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</si>
  <si>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</si>
  <si>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</si>
  <si>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r>
      <t xml:space="preserve">Total             </t>
    </r>
    <r>
      <rPr>
        <b/>
        <sz val="8"/>
        <rFont val="CG Omega"/>
        <family val="2"/>
      </rPr>
      <t xml:space="preserve">  (9+10+11+12)</t>
    </r>
  </si>
  <si>
    <t>Part-II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</si>
  <si>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</si>
  <si>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</si>
  <si>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</si>
  <si>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</si>
  <si>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</si>
  <si>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</si>
  <si>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</si>
  <si>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</si>
  <si>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</si>
  <si>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</si>
  <si>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</si>
  <si>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</si>
  <si>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</si>
  <si>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</si>
  <si>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</si>
  <si>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</si>
  <si>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</si>
  <si>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</si>
  <si>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</si>
  <si>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</si>
  <si>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</si>
  <si>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</si>
  <si>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</si>
  <si>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</si>
  <si>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</si>
  <si>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</si>
  <si>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</si>
  <si>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</si>
  <si>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</si>
  <si>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</si>
  <si>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</si>
  <si>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</si>
  <si>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</si>
  <si>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</si>
  <si>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</si>
  <si>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</si>
  <si>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</si>
  <si>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</si>
  <si>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</si>
  <si>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</si>
  <si>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</si>
  <si>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</si>
  <si>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</si>
  <si>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</si>
  <si>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</si>
  <si>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</si>
  <si>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</si>
  <si>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Application Register</t>
  </si>
  <si>
    <t>District Cell</t>
  </si>
  <si>
    <t>Avg. No. of Employment Provided per Household</t>
  </si>
  <si>
    <t>% Women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</si>
  <si>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</si>
  <si>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</si>
  <si>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</si>
  <si>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</si>
  <si>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</si>
  <si>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</si>
  <si>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&amp;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</si>
  <si>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</si>
  <si>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</si>
  <si>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-</t>
  </si>
  <si>
    <t xml:space="preserve"> </t>
  </si>
  <si>
    <t>Balance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</si>
  <si>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</si>
  <si>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</si>
  <si>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</si>
  <si>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</si>
  <si>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</si>
  <si>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</si>
  <si>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</si>
  <si>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</si>
  <si>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</si>
  <si>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</si>
  <si>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</si>
  <si>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Expenditure up to prev. months</t>
  </si>
  <si>
    <t>expenditure during the month</t>
  </si>
  <si>
    <t>District Programme Coordinator</t>
  </si>
  <si>
    <t>MGNREGS, Jalpaiguri</t>
  </si>
  <si>
    <t>District Magistrate</t>
  </si>
  <si>
    <t>Actual O.B. as on 01.04.10</t>
  </si>
  <si>
    <t>The Mahatma Gandhi National Rural Employment Gurantee Act (M.G.N.R.E.G.A.)</t>
  </si>
  <si>
    <t>Minority</t>
  </si>
  <si>
    <t>exp. 4 d month</t>
  </si>
  <si>
    <t>Employment Generation Report for the month of February' 2011</t>
  </si>
  <si>
    <t>Financial Performance Under NREGA During the year 2010-11 Up to the Month of February' 2011</t>
  </si>
  <si>
    <t>Physical Performance Under NREGA During the year 2010-11 Up to the Month of February' 2011</t>
  </si>
  <si>
    <t>Transparency Report Under NREGA During the year 2010-11 Up to the Month of February' 2011</t>
  </si>
  <si>
    <t>FORMAT FOR MONTHLY PROGRESS REPORT - V-A (Capacity Building - Personnel Report for the Month of February' 2011)</t>
  </si>
  <si>
    <t>FORMAT FOR MONTHLY PROGRESS REPORT - V-B (Capacity Building - Training Report for the Month of February' 2011)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</si>
</sst>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%"/>
    <numFmt numFmtId="178" formatCode="0.0000000000000"/>
    <numFmt numFmtId="179" formatCode="0.00000000000000"/>
    <numFmt numFmtId="180" formatCode="0.000000000000"/>
    <numFmt numFmtId="181" formatCode="0.00000000000"/>
    <numFmt numFmtId="182" formatCode="0.0000000000"/>
    <numFmt numFmtId="183" formatCode="0.000000000"/>
    <numFmt numFmtId="184" formatCode="0.000000000000000"/>
    <numFmt numFmtId="185" formatCode="0.0000000000000000"/>
    <numFmt numFmtId="186" formatCode="0.00000000000000000"/>
    <numFmt numFmtId="187" formatCode="0.000000000000000000"/>
    <numFmt numFmtId="188" formatCode="0.0000000000000000000"/>
    <numFmt numFmtId="189" formatCode="0.00000000000000000000"/>
    <numFmt numFmtId="190" formatCode="0.00000000"/>
    <numFmt numFmtId="191" formatCode="0.0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122"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u val="single"/>
      <sz val="14"/>
      <color indexed="8"/>
      <name val="Bookman Old Style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sz val="26"/>
      <name val="Cooper BlkItHd BT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sz val="10"/>
      <name val="CG Omega"/>
      <family val="2"/>
    </font>
    <font>
      <b/>
      <sz val="20"/>
      <name val="Copperplate Gothic Light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u val="single"/>
      <sz val="12"/>
      <color indexed="8"/>
      <name val="Arial Narrow"/>
      <family val="2"/>
    </font>
    <font>
      <b/>
      <sz val="12"/>
      <color indexed="8"/>
      <name val="Trebuchet MS"/>
      <family val="2"/>
    </font>
    <font>
      <b/>
      <u val="single"/>
      <sz val="12"/>
      <color indexed="8"/>
      <name val="Calibri"/>
      <family val="2"/>
    </font>
    <font>
      <sz val="18"/>
      <color indexed="8"/>
      <name val="Cooper BlkItHd BT"/>
      <family val="1"/>
    </font>
    <font>
      <b/>
      <u val="single"/>
      <sz val="14"/>
      <color indexed="8"/>
      <name val="Book Antiqua"/>
      <family val="1"/>
    </font>
    <font>
      <b/>
      <i/>
      <sz val="14"/>
      <color indexed="8"/>
      <name val="Book Antiqua"/>
      <family val="1"/>
    </font>
    <font>
      <b/>
      <i/>
      <u val="single"/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sz val="12"/>
      <name val="Trebuchet MS"/>
      <family val="2"/>
    </font>
    <font>
      <b/>
      <sz val="12"/>
      <color indexed="12"/>
      <name val="Arial Narrow"/>
      <family val="2"/>
    </font>
    <font>
      <b/>
      <sz val="10"/>
      <color indexed="12"/>
      <name val="Arial Narrow"/>
      <family val="2"/>
    </font>
    <font>
      <sz val="11"/>
      <name val="Calibri"/>
      <family val="2"/>
    </font>
    <font>
      <b/>
      <i/>
      <u val="single"/>
      <sz val="11"/>
      <name val="CG Omega"/>
      <family val="2"/>
    </font>
    <font>
      <b/>
      <sz val="10"/>
      <color indexed="8"/>
      <name val="Arial Narrow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sz val="14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sz val="12"/>
      <color indexed="8"/>
      <name val="Arial Narrow"/>
      <family val="2"/>
    </font>
    <font>
      <sz val="12"/>
      <color indexed="8"/>
      <name val="CG Omega"/>
      <family val="2"/>
    </font>
    <font>
      <b/>
      <sz val="12"/>
      <name val="Palatino Linotype"/>
      <family val="1"/>
    </font>
    <font>
      <b/>
      <sz val="12"/>
      <color indexed="8"/>
      <name val="Palatino Linotype"/>
      <family val="1"/>
    </font>
    <font>
      <sz val="14"/>
      <name val="Blippo Blk BT"/>
      <family val="5"/>
    </font>
    <font>
      <b/>
      <u val="single"/>
      <sz val="10"/>
      <name val="CG Omega"/>
      <family val="2"/>
    </font>
    <font>
      <b/>
      <u val="single"/>
      <sz val="9"/>
      <name val="CG Omega"/>
      <family val="2"/>
    </font>
    <font>
      <b/>
      <i/>
      <sz val="14"/>
      <name val="CG Omega"/>
      <family val="0"/>
    </font>
    <font>
      <i/>
      <sz val="14"/>
      <name val="CG Omega"/>
      <family val="0"/>
    </font>
    <font>
      <sz val="12"/>
      <color indexed="16"/>
      <name val="Trebuchet MS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0"/>
      <name val="Arial Narrow"/>
      <family val="2"/>
    </font>
    <font>
      <sz val="12"/>
      <name val="Palatino Linotype"/>
      <family val="1"/>
    </font>
    <font>
      <sz val="12"/>
      <color indexed="8"/>
      <name val="Arial Narrow"/>
      <family val="2"/>
    </font>
    <font>
      <sz val="12"/>
      <name val="Arial Narrow"/>
      <family val="2"/>
    </font>
    <font>
      <sz val="12"/>
      <color indexed="8"/>
      <name val="Bookman Old Style"/>
      <family val="1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indexed="12"/>
      <name val="Arial Narrow"/>
      <family val="2"/>
    </font>
    <font>
      <sz val="14"/>
      <color indexed="12"/>
      <name val="Arial Narrow"/>
      <family val="2"/>
    </font>
    <font>
      <b/>
      <sz val="12"/>
      <name val="Arial Narrow"/>
      <family val="2"/>
    </font>
    <font>
      <b/>
      <sz val="12"/>
      <name val="Tahoma"/>
      <family val="2"/>
    </font>
    <font>
      <sz val="12"/>
      <name val="Tahoma"/>
      <family val="2"/>
    </font>
    <font>
      <sz val="22"/>
      <name val="Cooper BlkItHd BT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0"/>
    </font>
    <font>
      <sz val="12"/>
      <name val="Calibri"/>
      <family val="2"/>
    </font>
    <font>
      <sz val="12"/>
      <name val="Bookman Old Style"/>
      <family val="1"/>
    </font>
    <font>
      <b/>
      <sz val="14"/>
      <name val="Bookman Old Style"/>
      <family val="1"/>
    </font>
    <font>
      <sz val="11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9" borderId="0" applyNumberFormat="0" applyBorder="0" applyAlignment="0" applyProtection="0"/>
    <xf numFmtId="0" fontId="107" fillId="3" borderId="0" applyNumberFormat="0" applyBorder="0" applyAlignment="0" applyProtection="0"/>
    <xf numFmtId="0" fontId="108" fillId="20" borderId="1" applyNumberFormat="0" applyAlignment="0" applyProtection="0"/>
    <xf numFmtId="0" fontId="10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1" fillId="4" borderId="0" applyNumberFormat="0" applyBorder="0" applyAlignment="0" applyProtection="0"/>
    <xf numFmtId="0" fontId="112" fillId="0" borderId="3" applyNumberFormat="0" applyFill="0" applyAlignment="0" applyProtection="0"/>
    <xf numFmtId="0" fontId="113" fillId="0" borderId="4" applyNumberFormat="0" applyFill="0" applyAlignment="0" applyProtection="0"/>
    <xf numFmtId="0" fontId="114" fillId="0" borderId="5" applyNumberFormat="0" applyFill="0" applyAlignment="0" applyProtection="0"/>
    <xf numFmtId="0" fontId="1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5" fillId="7" borderId="1" applyNumberFormat="0" applyAlignment="0" applyProtection="0"/>
    <xf numFmtId="0" fontId="116" fillId="0" borderId="6" applyNumberFormat="0" applyFill="0" applyAlignment="0" applyProtection="0"/>
    <xf numFmtId="0" fontId="117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118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20" fillId="0" borderId="0" applyNumberFormat="0" applyFill="0" applyBorder="0" applyAlignment="0" applyProtection="0"/>
  </cellStyleXfs>
  <cellXfs count="42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" fillId="0" borderId="0" xfId="57" applyFont="1" applyAlignment="1">
      <alignment/>
      <protection/>
    </xf>
    <xf numFmtId="0" fontId="6" fillId="0" borderId="0" xfId="57" applyFont="1">
      <alignment/>
      <protection/>
    </xf>
    <xf numFmtId="0" fontId="8" fillId="0" borderId="0" xfId="57" applyFont="1">
      <alignment/>
      <protection/>
    </xf>
    <xf numFmtId="0" fontId="10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172" fontId="12" fillId="0" borderId="0" xfId="57" applyNumberFormat="1" applyFont="1" applyAlignment="1">
      <alignment horizontal="center"/>
      <protection/>
    </xf>
    <xf numFmtId="0" fontId="13" fillId="0" borderId="0" xfId="57" applyFont="1">
      <alignment/>
      <protection/>
    </xf>
    <xf numFmtId="0" fontId="14" fillId="0" borderId="0" xfId="57" applyFont="1">
      <alignment/>
      <protection/>
    </xf>
    <xf numFmtId="0" fontId="15" fillId="0" borderId="0" xfId="57" applyFont="1">
      <alignment/>
      <protection/>
    </xf>
    <xf numFmtId="0" fontId="15" fillId="0" borderId="0" xfId="57" applyFont="1" applyAlignment="1">
      <alignment horizontal="center"/>
      <protection/>
    </xf>
    <xf numFmtId="172" fontId="15" fillId="0" borderId="0" xfId="57" applyNumberFormat="1" applyFont="1">
      <alignment/>
      <protection/>
    </xf>
    <xf numFmtId="0" fontId="16" fillId="0" borderId="0" xfId="57" applyFont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13" fillId="7" borderId="10" xfId="57" applyFont="1" applyFill="1" applyBorder="1">
      <alignment/>
      <protection/>
    </xf>
    <xf numFmtId="2" fontId="13" fillId="7" borderId="10" xfId="57" applyNumberFormat="1" applyFont="1" applyFill="1" applyBorder="1" applyAlignment="1">
      <alignment horizontal="right" wrapText="1"/>
      <protection/>
    </xf>
    <xf numFmtId="172" fontId="13" fillId="7" borderId="10" xfId="57" applyNumberFormat="1" applyFont="1" applyFill="1" applyBorder="1" applyAlignment="1">
      <alignment horizontal="right" wrapText="1"/>
      <protection/>
    </xf>
    <xf numFmtId="0" fontId="15" fillId="0" borderId="10" xfId="57" applyFont="1" applyBorder="1">
      <alignment/>
      <protection/>
    </xf>
    <xf numFmtId="0" fontId="21" fillId="0" borderId="0" xfId="57" applyFont="1">
      <alignment/>
      <protection/>
    </xf>
    <xf numFmtId="2" fontId="13" fillId="7" borderId="10" xfId="57" applyNumberFormat="1" applyFont="1" applyFill="1" applyBorder="1">
      <alignment/>
      <protection/>
    </xf>
    <xf numFmtId="172" fontId="13" fillId="7" borderId="10" xfId="57" applyNumberFormat="1" applyFont="1" applyFill="1" applyBorder="1">
      <alignment/>
      <protection/>
    </xf>
    <xf numFmtId="0" fontId="14" fillId="0" borderId="0" xfId="57" applyFont="1" applyAlignment="1">
      <alignment horizontal="center"/>
      <protection/>
    </xf>
    <xf numFmtId="172" fontId="13" fillId="0" borderId="0" xfId="57" applyNumberFormat="1" applyFont="1">
      <alignment/>
      <protection/>
    </xf>
    <xf numFmtId="172" fontId="14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4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49" fillId="0" borderId="0" xfId="57" applyFont="1" applyAlignment="1">
      <alignment horizontal="center"/>
      <protection/>
    </xf>
    <xf numFmtId="0" fontId="52" fillId="0" borderId="10" xfId="57" applyFont="1" applyFill="1" applyBorder="1" applyAlignment="1">
      <alignment horizontal="center" vertical="center" wrapText="1"/>
      <protection/>
    </xf>
    <xf numFmtId="1" fontId="47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1" fontId="28" fillId="0" borderId="10" xfId="57" applyNumberFormat="1" applyFont="1" applyBorder="1" applyAlignment="1">
      <alignment vertical="center"/>
      <protection/>
    </xf>
    <xf numFmtId="0" fontId="57" fillId="0" borderId="0" xfId="0" applyFont="1" applyAlignment="1">
      <alignment/>
    </xf>
    <xf numFmtId="0" fontId="58" fillId="0" borderId="0" xfId="57" applyFont="1" applyAlignment="1">
      <alignment horizontal="right"/>
      <protection/>
    </xf>
    <xf numFmtId="1" fontId="28" fillId="0" borderId="10" xfId="57" applyNumberFormat="1" applyFont="1" applyFill="1" applyBorder="1" applyAlignment="1">
      <alignment vertical="center"/>
      <protection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5" fillId="0" borderId="0" xfId="62" applyFont="1" applyAlignment="1">
      <alignment/>
      <protection/>
    </xf>
    <xf numFmtId="0" fontId="12" fillId="0" borderId="0" xfId="62" applyFont="1">
      <alignment/>
      <protection/>
    </xf>
    <xf numFmtId="0" fontId="61" fillId="0" borderId="0" xfId="62" applyFont="1">
      <alignment/>
      <protection/>
    </xf>
    <xf numFmtId="0" fontId="12" fillId="0" borderId="0" xfId="62" applyFont="1" applyAlignment="1">
      <alignment/>
      <protection/>
    </xf>
    <xf numFmtId="0" fontId="62" fillId="0" borderId="0" xfId="62" applyFont="1">
      <alignment/>
      <protection/>
    </xf>
    <xf numFmtId="0" fontId="10" fillId="0" borderId="0" xfId="62" applyFont="1" applyAlignment="1">
      <alignment horizontal="center"/>
      <protection/>
    </xf>
    <xf numFmtId="0" fontId="8" fillId="0" borderId="0" xfId="62" applyFont="1">
      <alignment/>
      <protection/>
    </xf>
    <xf numFmtId="0" fontId="63" fillId="0" borderId="0" xfId="62" applyFont="1">
      <alignment/>
      <protection/>
    </xf>
    <xf numFmtId="0" fontId="12" fillId="0" borderId="0" xfId="62" applyFont="1" applyAlignment="1">
      <alignment horizontal="center"/>
      <protection/>
    </xf>
    <xf numFmtId="0" fontId="64" fillId="0" borderId="0" xfId="62" applyFont="1">
      <alignment/>
      <protection/>
    </xf>
    <xf numFmtId="0" fontId="65" fillId="0" borderId="0" xfId="62" applyFont="1">
      <alignment/>
      <protection/>
    </xf>
    <xf numFmtId="0" fontId="20" fillId="0" borderId="0" xfId="62" applyFont="1" applyAlignment="1">
      <alignment horizontal="center" vertical="center" wrapText="1"/>
      <protection/>
    </xf>
    <xf numFmtId="0" fontId="26" fillId="0" borderId="0" xfId="62" applyFont="1" applyAlignment="1">
      <alignment horizontal="center" vertical="center" wrapText="1"/>
      <protection/>
    </xf>
    <xf numFmtId="0" fontId="17" fillId="0" borderId="10" xfId="62" applyFont="1" applyBorder="1" applyAlignment="1">
      <alignment horizontal="center" vertical="center" wrapText="1"/>
      <protection/>
    </xf>
    <xf numFmtId="0" fontId="17" fillId="0" borderId="11" xfId="62" applyFont="1" applyFill="1" applyBorder="1" applyAlignment="1">
      <alignment horizontal="center" vertical="center" wrapText="1"/>
      <protection/>
    </xf>
    <xf numFmtId="0" fontId="27" fillId="0" borderId="10" xfId="62" applyFont="1" applyBorder="1" applyAlignment="1">
      <alignment horizontal="center"/>
      <protection/>
    </xf>
    <xf numFmtId="0" fontId="27" fillId="0" borderId="0" xfId="62" applyFont="1" applyAlignment="1">
      <alignment horizontal="center"/>
      <protection/>
    </xf>
    <xf numFmtId="0" fontId="12" fillId="0" borderId="10" xfId="62" applyFont="1" applyFill="1" applyBorder="1" applyAlignment="1">
      <alignment horizontal="center" vertical="center" textRotation="90"/>
      <protection/>
    </xf>
    <xf numFmtId="0" fontId="12" fillId="0" borderId="10" xfId="62" applyFont="1" applyFill="1" applyBorder="1" applyAlignment="1">
      <alignment horizontal="center" vertical="center" textRotation="90" wrapText="1"/>
      <protection/>
    </xf>
    <xf numFmtId="1" fontId="12" fillId="0" borderId="10" xfId="62" applyNumberFormat="1" applyFont="1" applyBorder="1" applyAlignment="1">
      <alignment horizontal="center" vertical="center" textRotation="90"/>
      <protection/>
    </xf>
    <xf numFmtId="2" fontId="12" fillId="0" borderId="10" xfId="62" applyNumberFormat="1" applyFont="1" applyBorder="1" applyAlignment="1">
      <alignment horizontal="center" vertical="center" textRotation="90"/>
      <protection/>
    </xf>
    <xf numFmtId="1" fontId="12" fillId="0" borderId="10" xfId="62" applyNumberFormat="1" applyFont="1" applyBorder="1" applyAlignment="1">
      <alignment vertical="center" textRotation="90"/>
      <protection/>
    </xf>
    <xf numFmtId="2" fontId="12" fillId="0" borderId="10" xfId="62" applyNumberFormat="1" applyFont="1" applyBorder="1" applyAlignment="1">
      <alignment vertical="center" textRotation="90"/>
      <protection/>
    </xf>
    <xf numFmtId="0" fontId="12" fillId="0" borderId="0" xfId="62" applyFont="1" applyAlignment="1">
      <alignment horizontal="center" vertical="center" textRotation="90"/>
      <protection/>
    </xf>
    <xf numFmtId="2" fontId="12" fillId="0" borderId="0" xfId="62" applyNumberFormat="1" applyFont="1" applyBorder="1" applyAlignment="1">
      <alignment horizontal="center" vertical="center" textRotation="90"/>
      <protection/>
    </xf>
    <xf numFmtId="0" fontId="6" fillId="0" borderId="0" xfId="62" applyFont="1">
      <alignment/>
      <protection/>
    </xf>
    <xf numFmtId="1" fontId="8" fillId="0" borderId="0" xfId="62" applyNumberFormat="1" applyFont="1">
      <alignment/>
      <protection/>
    </xf>
    <xf numFmtId="1" fontId="6" fillId="0" borderId="0" xfId="62" applyNumberFormat="1" applyFont="1">
      <alignment/>
      <protection/>
    </xf>
    <xf numFmtId="0" fontId="4" fillId="0" borderId="0" xfId="61">
      <alignment/>
      <protection/>
    </xf>
    <xf numFmtId="0" fontId="69" fillId="0" borderId="0" xfId="61" applyFont="1" applyAlignment="1">
      <alignment horizontal="right" vertical="center"/>
      <protection/>
    </xf>
    <xf numFmtId="0" fontId="35" fillId="0" borderId="0" xfId="61" applyFont="1">
      <alignment/>
      <protection/>
    </xf>
    <xf numFmtId="0" fontId="24" fillId="0" borderId="0" xfId="60" applyFont="1">
      <alignment/>
      <protection/>
    </xf>
    <xf numFmtId="0" fontId="36" fillId="0" borderId="0" xfId="61" applyFont="1" applyAlignment="1">
      <alignment vertical="center"/>
      <protection/>
    </xf>
    <xf numFmtId="0" fontId="36" fillId="0" borderId="0" xfId="61" applyFont="1" applyAlignment="1">
      <alignment horizontal="right" vertical="center"/>
      <protection/>
    </xf>
    <xf numFmtId="0" fontId="70" fillId="0" borderId="0" xfId="0" applyFont="1" applyAlignment="1">
      <alignment horizontal="right"/>
    </xf>
    <xf numFmtId="0" fontId="36" fillId="0" borderId="0" xfId="61" applyFont="1" applyAlignment="1">
      <alignment horizontal="left" vertical="center"/>
      <protection/>
    </xf>
    <xf numFmtId="0" fontId="41" fillId="0" borderId="0" xfId="61" applyFont="1">
      <alignment/>
      <protection/>
    </xf>
    <xf numFmtId="0" fontId="42" fillId="7" borderId="10" xfId="61" applyFont="1" applyFill="1" applyBorder="1" applyAlignment="1">
      <alignment horizontal="center" vertical="center" wrapText="1"/>
      <protection/>
    </xf>
    <xf numFmtId="0" fontId="42" fillId="0" borderId="10" xfId="61" applyFont="1" applyBorder="1" applyAlignment="1">
      <alignment horizontal="center" vertical="center" wrapText="1"/>
      <protection/>
    </xf>
    <xf numFmtId="0" fontId="42" fillId="24" borderId="10" xfId="61" applyFont="1" applyFill="1" applyBorder="1" applyAlignment="1">
      <alignment horizontal="center" vertical="center" wrapText="1"/>
      <protection/>
    </xf>
    <xf numFmtId="0" fontId="40" fillId="0" borderId="0" xfId="61" applyFont="1">
      <alignment/>
      <protection/>
    </xf>
    <xf numFmtId="0" fontId="43" fillId="0" borderId="10" xfId="61" applyFont="1" applyBorder="1" applyAlignment="1">
      <alignment horizontal="center" vertical="center"/>
      <protection/>
    </xf>
    <xf numFmtId="0" fontId="43" fillId="7" borderId="10" xfId="61" applyFont="1" applyFill="1" applyBorder="1" applyAlignment="1">
      <alignment horizontal="center" vertical="center"/>
      <protection/>
    </xf>
    <xf numFmtId="0" fontId="43" fillId="24" borderId="10" xfId="61" applyFont="1" applyFill="1" applyBorder="1" applyAlignment="1">
      <alignment horizontal="center" vertical="center"/>
      <protection/>
    </xf>
    <xf numFmtId="0" fontId="44" fillId="0" borderId="0" xfId="61" applyFont="1">
      <alignment/>
      <protection/>
    </xf>
    <xf numFmtId="0" fontId="38" fillId="0" borderId="10" xfId="61" applyFont="1" applyBorder="1" applyAlignment="1">
      <alignment vertical="center"/>
      <protection/>
    </xf>
    <xf numFmtId="0" fontId="71" fillId="0" borderId="10" xfId="61" applyFont="1" applyBorder="1" applyAlignment="1">
      <alignment horizontal="center" vertical="center"/>
      <protection/>
    </xf>
    <xf numFmtId="0" fontId="72" fillId="7" borderId="10" xfId="61" applyFont="1" applyFill="1" applyBorder="1" applyAlignment="1">
      <alignment horizontal="center" vertical="center"/>
      <protection/>
    </xf>
    <xf numFmtId="0" fontId="72" fillId="25" borderId="10" xfId="61" applyFont="1" applyFill="1" applyBorder="1" applyAlignment="1">
      <alignment horizontal="center" vertical="center"/>
      <protection/>
    </xf>
    <xf numFmtId="0" fontId="72" fillId="0" borderId="10" xfId="61" applyFont="1" applyFill="1" applyBorder="1" applyAlignment="1">
      <alignment horizontal="center" vertical="center"/>
      <protection/>
    </xf>
    <xf numFmtId="0" fontId="72" fillId="24" borderId="10" xfId="61" applyFont="1" applyFill="1" applyBorder="1" applyAlignment="1">
      <alignment horizontal="center" vertical="center"/>
      <protection/>
    </xf>
    <xf numFmtId="0" fontId="25" fillId="0" borderId="0" xfId="61" applyFont="1" applyAlignme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center"/>
      <protection/>
    </xf>
    <xf numFmtId="0" fontId="4" fillId="0" borderId="0" xfId="61" applyFont="1">
      <alignment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61" applyAlignment="1">
      <alignment horizontal="center"/>
      <protection/>
    </xf>
    <xf numFmtId="0" fontId="37" fillId="0" borderId="0" xfId="61" applyFont="1">
      <alignment/>
      <protection/>
    </xf>
    <xf numFmtId="0" fontId="37" fillId="0" borderId="0" xfId="61" applyFont="1" applyAlignment="1">
      <alignment wrapText="1"/>
      <protection/>
    </xf>
    <xf numFmtId="0" fontId="25" fillId="0" borderId="0" xfId="61" applyFont="1" applyAlignment="1">
      <alignment horizontal="center" vertical="center" wrapText="1"/>
      <protection/>
    </xf>
    <xf numFmtId="0" fontId="28" fillId="0" borderId="0" xfId="61" applyFont="1" applyAlignment="1">
      <alignment vertical="center" wrapText="1"/>
      <protection/>
    </xf>
    <xf numFmtId="0" fontId="54" fillId="0" borderId="0" xfId="61" applyFont="1" applyAlignment="1">
      <alignment horizontal="right" vertical="center"/>
      <protection/>
    </xf>
    <xf numFmtId="0" fontId="35" fillId="0" borderId="0" xfId="61" applyFont="1" applyAlignment="1">
      <alignment wrapText="1"/>
      <protection/>
    </xf>
    <xf numFmtId="0" fontId="4" fillId="0" borderId="0" xfId="61" applyAlignment="1">
      <alignment wrapText="1"/>
      <protection/>
    </xf>
    <xf numFmtId="0" fontId="29" fillId="0" borderId="0" xfId="61" applyFont="1" applyAlignment="1">
      <alignment vertical="center"/>
      <protection/>
    </xf>
    <xf numFmtId="0" fontId="29" fillId="0" borderId="0" xfId="61" applyFont="1" applyAlignment="1">
      <alignment vertical="center" wrapText="1"/>
      <protection/>
    </xf>
    <xf numFmtId="0" fontId="29" fillId="0" borderId="0" xfId="61" applyFont="1" applyAlignment="1">
      <alignment horizontal="right" vertical="center" wrapText="1"/>
      <protection/>
    </xf>
    <xf numFmtId="0" fontId="29" fillId="0" borderId="0" xfId="61" applyFont="1" applyAlignment="1">
      <alignment horizontal="left" vertical="center"/>
      <protection/>
    </xf>
    <xf numFmtId="0" fontId="42" fillId="4" borderId="10" xfId="61" applyFont="1" applyFill="1" applyBorder="1" applyAlignment="1">
      <alignment horizontal="center" vertical="center" wrapText="1"/>
      <protection/>
    </xf>
    <xf numFmtId="0" fontId="42" fillId="25" borderId="10" xfId="61" applyFont="1" applyFill="1" applyBorder="1" applyAlignment="1">
      <alignment horizontal="center" vertical="center" wrapText="1"/>
      <protection/>
    </xf>
    <xf numFmtId="0" fontId="43" fillId="0" borderId="10" xfId="61" applyFont="1" applyBorder="1" applyAlignment="1">
      <alignment horizontal="center" vertical="center" wrapText="1"/>
      <protection/>
    </xf>
    <xf numFmtId="0" fontId="43" fillId="0" borderId="0" xfId="61" applyFont="1">
      <alignment/>
      <protection/>
    </xf>
    <xf numFmtId="0" fontId="73" fillId="0" borderId="10" xfId="61" applyFont="1" applyBorder="1" applyAlignment="1">
      <alignment horizontal="center" vertical="center" wrapText="1"/>
      <protection/>
    </xf>
    <xf numFmtId="0" fontId="74" fillId="4" borderId="10" xfId="61" applyFont="1" applyFill="1" applyBorder="1" applyAlignment="1">
      <alignment horizontal="center" vertical="center" textRotation="90" wrapText="1"/>
      <protection/>
    </xf>
    <xf numFmtId="0" fontId="74" fillId="0" borderId="10" xfId="61" applyFont="1" applyBorder="1" applyAlignment="1">
      <alignment horizontal="center" vertical="center" textRotation="90" wrapText="1"/>
      <protection/>
    </xf>
    <xf numFmtId="0" fontId="74" fillId="24" borderId="10" xfId="61" applyFont="1" applyFill="1" applyBorder="1" applyAlignment="1">
      <alignment horizontal="center" vertical="center" textRotation="90" wrapText="1"/>
      <protection/>
    </xf>
    <xf numFmtId="0" fontId="74" fillId="0" borderId="0" xfId="61" applyFont="1" applyAlignment="1">
      <alignment horizontal="center" vertical="center" wrapText="1"/>
      <protection/>
    </xf>
    <xf numFmtId="0" fontId="37" fillId="0" borderId="12" xfId="61" applyFont="1" applyBorder="1" applyAlignment="1">
      <alignment vertical="center" wrapText="1"/>
      <protection/>
    </xf>
    <xf numFmtId="0" fontId="37" fillId="0" borderId="0" xfId="61" applyFont="1" applyBorder="1" applyAlignment="1">
      <alignment vertical="center" wrapText="1"/>
      <protection/>
    </xf>
    <xf numFmtId="0" fontId="37" fillId="0" borderId="0" xfId="61" applyFont="1" applyAlignment="1">
      <alignment vertical="center" wrapText="1"/>
      <protection/>
    </xf>
    <xf numFmtId="0" fontId="37" fillId="0" borderId="0" xfId="61" applyFont="1" applyAlignment="1">
      <alignment horizontal="center" wrapText="1"/>
      <protection/>
    </xf>
    <xf numFmtId="1" fontId="28" fillId="0" borderId="0" xfId="57" applyNumberFormat="1" applyFont="1" applyFill="1" applyBorder="1" applyAlignment="1">
      <alignment vertical="center"/>
      <protection/>
    </xf>
    <xf numFmtId="1" fontId="28" fillId="0" borderId="10" xfId="0" applyNumberFormat="1" applyFont="1" applyBorder="1" applyAlignment="1">
      <alignment vertical="center"/>
    </xf>
    <xf numFmtId="1" fontId="28" fillId="0" borderId="13" xfId="57" applyNumberFormat="1" applyFont="1" applyFill="1" applyBorder="1" applyAlignment="1">
      <alignment vertical="center"/>
      <protection/>
    </xf>
    <xf numFmtId="1" fontId="72" fillId="0" borderId="0" xfId="5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5" fillId="0" borderId="0" xfId="0" applyFont="1" applyAlignment="1">
      <alignment/>
    </xf>
    <xf numFmtId="2" fontId="15" fillId="0" borderId="10" xfId="57" applyNumberFormat="1" applyFont="1" applyBorder="1">
      <alignment/>
      <protection/>
    </xf>
    <xf numFmtId="0" fontId="15" fillId="0" borderId="10" xfId="57" applyFont="1" applyBorder="1" applyAlignment="1">
      <alignment horizontal="right" wrapText="1"/>
      <protection/>
    </xf>
    <xf numFmtId="172" fontId="15" fillId="0" borderId="10" xfId="57" applyNumberFormat="1" applyFont="1" applyBorder="1" applyAlignment="1">
      <alignment horizontal="right" wrapText="1"/>
      <protection/>
    </xf>
    <xf numFmtId="172" fontId="76" fillId="0" borderId="10" xfId="57" applyNumberFormat="1" applyFont="1" applyBorder="1" applyAlignment="1">
      <alignment horizontal="right" wrapText="1"/>
      <protection/>
    </xf>
    <xf numFmtId="2" fontId="15" fillId="0" borderId="10" xfId="57" applyNumberFormat="1" applyFont="1" applyBorder="1" applyAlignment="1">
      <alignment horizontal="right" wrapText="1"/>
      <protection/>
    </xf>
    <xf numFmtId="2" fontId="13" fillId="22" borderId="10" xfId="57" applyNumberFormat="1" applyFont="1" applyFill="1" applyBorder="1" applyAlignment="1">
      <alignment horizontal="right" wrapText="1"/>
      <protection/>
    </xf>
    <xf numFmtId="0" fontId="13" fillId="22" borderId="10" xfId="57" applyFont="1" applyFill="1" applyBorder="1" applyAlignment="1">
      <alignment horizontal="right" wrapText="1"/>
      <protection/>
    </xf>
    <xf numFmtId="172" fontId="13" fillId="22" borderId="10" xfId="57" applyNumberFormat="1" applyFont="1" applyFill="1" applyBorder="1" applyAlignment="1">
      <alignment horizontal="right" wrapText="1"/>
      <protection/>
    </xf>
    <xf numFmtId="2" fontId="15" fillId="0" borderId="10" xfId="57" applyNumberFormat="1" applyFont="1" applyFill="1" applyBorder="1" applyAlignment="1">
      <alignment horizontal="right" wrapText="1"/>
      <protection/>
    </xf>
    <xf numFmtId="172" fontId="15" fillId="0" borderId="10" xfId="57" applyNumberFormat="1" applyFont="1" applyFill="1" applyBorder="1" applyAlignment="1">
      <alignment horizontal="right" wrapText="1"/>
      <protection/>
    </xf>
    <xf numFmtId="0" fontId="21" fillId="0" borderId="0" xfId="57" applyFont="1" applyAlignment="1">
      <alignment wrapText="1"/>
      <protection/>
    </xf>
    <xf numFmtId="174" fontId="18" fillId="0" borderId="0" xfId="57" applyNumberFormat="1" applyFont="1" applyAlignment="1">
      <alignment/>
      <protection/>
    </xf>
    <xf numFmtId="0" fontId="18" fillId="0" borderId="0" xfId="57" applyFont="1" applyAlignment="1">
      <alignment/>
      <protection/>
    </xf>
    <xf numFmtId="2" fontId="15" fillId="0" borderId="10" xfId="57" applyNumberFormat="1" applyFont="1" applyFill="1" applyBorder="1" applyAlignment="1">
      <alignment horizontal="center"/>
      <protection/>
    </xf>
    <xf numFmtId="2" fontId="15" fillId="0" borderId="10" xfId="57" applyNumberFormat="1" applyFont="1" applyFill="1" applyBorder="1">
      <alignment/>
      <protection/>
    </xf>
    <xf numFmtId="0" fontId="68" fillId="0" borderId="0" xfId="0" applyFont="1" applyAlignment="1">
      <alignment horizontal="center"/>
    </xf>
    <xf numFmtId="0" fontId="13" fillId="7" borderId="10" xfId="57" applyFont="1" applyFill="1" applyBorder="1" applyAlignment="1">
      <alignment horizontal="center" wrapText="1"/>
      <protection/>
    </xf>
    <xf numFmtId="0" fontId="13" fillId="0" borderId="10" xfId="57" applyFont="1" applyBorder="1">
      <alignment/>
      <protection/>
    </xf>
    <xf numFmtId="0" fontId="13" fillId="22" borderId="10" xfId="57" applyFont="1" applyFill="1" applyBorder="1" applyAlignment="1">
      <alignment horizontal="center" wrapText="1"/>
      <protection/>
    </xf>
    <xf numFmtId="0" fontId="15" fillId="7" borderId="10" xfId="57" applyFont="1" applyFill="1" applyBorder="1">
      <alignment/>
      <protection/>
    </xf>
    <xf numFmtId="0" fontId="13" fillId="7" borderId="10" xfId="57" applyFont="1" applyFill="1" applyBorder="1" applyAlignment="1">
      <alignment horizontal="center"/>
      <protection/>
    </xf>
    <xf numFmtId="10" fontId="8" fillId="0" borderId="0" xfId="66" applyNumberFormat="1" applyFont="1" applyAlignment="1">
      <alignment/>
    </xf>
    <xf numFmtId="0" fontId="16" fillId="0" borderId="10" xfId="57" applyFont="1" applyFill="1" applyBorder="1" applyAlignment="1">
      <alignment horizontal="center" vertical="center" wrapText="1"/>
      <protection/>
    </xf>
    <xf numFmtId="0" fontId="80" fillId="0" borderId="10" xfId="57" applyFont="1" applyFill="1" applyBorder="1" applyAlignment="1">
      <alignment horizontal="center" vertical="center" wrapText="1"/>
      <protection/>
    </xf>
    <xf numFmtId="0" fontId="81" fillId="0" borderId="10" xfId="57" applyFont="1" applyFill="1" applyBorder="1" applyAlignment="1">
      <alignment horizontal="center" vertical="center" wrapText="1"/>
      <protection/>
    </xf>
    <xf numFmtId="0" fontId="13" fillId="0" borderId="0" xfId="57" applyFont="1" applyAlignment="1">
      <alignment wrapText="1"/>
      <protection/>
    </xf>
    <xf numFmtId="0" fontId="77" fillId="0" borderId="10" xfId="0" applyFont="1" applyFill="1" applyBorder="1" applyAlignment="1">
      <alignment vertical="center" wrapText="1"/>
    </xf>
    <xf numFmtId="0" fontId="78" fillId="0" borderId="10" xfId="0" applyFont="1" applyFill="1" applyBorder="1" applyAlignment="1">
      <alignment vertical="center" wrapText="1"/>
    </xf>
    <xf numFmtId="173" fontId="78" fillId="0" borderId="10" xfId="0" applyNumberFormat="1" applyFont="1" applyFill="1" applyBorder="1" applyAlignment="1">
      <alignment vertical="center" wrapText="1"/>
    </xf>
    <xf numFmtId="1" fontId="78" fillId="0" borderId="10" xfId="0" applyNumberFormat="1" applyFont="1" applyFill="1" applyBorder="1" applyAlignment="1">
      <alignment vertical="center" wrapText="1"/>
    </xf>
    <xf numFmtId="1" fontId="55" fillId="11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72" fontId="13" fillId="0" borderId="0" xfId="57" applyNumberFormat="1" applyFont="1" applyAlignment="1">
      <alignment wrapText="1"/>
      <protection/>
    </xf>
    <xf numFmtId="0" fontId="54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82" fillId="0" borderId="12" xfId="57" applyFont="1" applyBorder="1" applyAlignment="1">
      <alignment vertical="center" wrapText="1"/>
      <protection/>
    </xf>
    <xf numFmtId="0" fontId="83" fillId="0" borderId="12" xfId="57" applyFont="1" applyBorder="1" applyAlignment="1">
      <alignment vertical="center" wrapText="1"/>
      <protection/>
    </xf>
    <xf numFmtId="0" fontId="28" fillId="0" borderId="10" xfId="57" applyFont="1" applyBorder="1" applyAlignment="1">
      <alignment vertical="center"/>
      <protection/>
    </xf>
    <xf numFmtId="1" fontId="0" fillId="0" borderId="0" xfId="0" applyNumberFormat="1" applyFont="1" applyAlignment="1">
      <alignment/>
    </xf>
    <xf numFmtId="176" fontId="14" fillId="0" borderId="0" xfId="57" applyNumberFormat="1" applyFont="1">
      <alignment/>
      <protection/>
    </xf>
    <xf numFmtId="2" fontId="14" fillId="0" borderId="0" xfId="57" applyNumberFormat="1" applyFont="1">
      <alignment/>
      <protection/>
    </xf>
    <xf numFmtId="175" fontId="14" fillId="0" borderId="0" xfId="57" applyNumberFormat="1" applyFont="1">
      <alignment/>
      <protection/>
    </xf>
    <xf numFmtId="9" fontId="14" fillId="0" borderId="0" xfId="66" applyFont="1" applyAlignment="1">
      <alignment/>
    </xf>
    <xf numFmtId="175" fontId="8" fillId="0" borderId="0" xfId="57" applyNumberFormat="1" applyFont="1">
      <alignment/>
      <protection/>
    </xf>
    <xf numFmtId="2" fontId="21" fillId="0" borderId="0" xfId="57" applyNumberFormat="1" applyFont="1">
      <alignment/>
      <protection/>
    </xf>
    <xf numFmtId="2" fontId="14" fillId="0" borderId="0" xfId="66" applyNumberFormat="1" applyFont="1" applyAlignment="1">
      <alignment/>
    </xf>
    <xf numFmtId="2" fontId="6" fillId="0" borderId="0" xfId="62" applyNumberFormat="1" applyFont="1">
      <alignment/>
      <protection/>
    </xf>
    <xf numFmtId="173" fontId="1" fillId="0" borderId="0" xfId="0" applyNumberFormat="1" applyFont="1" applyAlignment="1">
      <alignment wrapText="1"/>
    </xf>
    <xf numFmtId="0" fontId="38" fillId="0" borderId="10" xfId="57" applyFont="1" applyFill="1" applyBorder="1" applyAlignment="1">
      <alignment horizontal="center" vertical="center" wrapText="1"/>
      <protection/>
    </xf>
    <xf numFmtId="2" fontId="13" fillId="0" borderId="0" xfId="57" applyNumberFormat="1" applyFont="1">
      <alignment/>
      <protection/>
    </xf>
    <xf numFmtId="2" fontId="14" fillId="0" borderId="0" xfId="57" applyNumberFormat="1" applyFont="1" applyFill="1">
      <alignment/>
      <protection/>
    </xf>
    <xf numFmtId="0" fontId="14" fillId="0" borderId="0" xfId="57" applyFont="1" applyFill="1">
      <alignment/>
      <protection/>
    </xf>
    <xf numFmtId="0" fontId="15" fillId="0" borderId="10" xfId="57" applyFont="1" applyFill="1" applyBorder="1">
      <alignment/>
      <protection/>
    </xf>
    <xf numFmtId="0" fontId="13" fillId="0" borderId="10" xfId="57" applyFont="1" applyFill="1" applyBorder="1">
      <alignment/>
      <protection/>
    </xf>
    <xf numFmtId="0" fontId="15" fillId="0" borderId="10" xfId="57" applyFont="1" applyFill="1" applyBorder="1" applyAlignment="1">
      <alignment horizontal="right" wrapText="1"/>
      <protection/>
    </xf>
    <xf numFmtId="0" fontId="60" fillId="0" borderId="0" xfId="0" applyFont="1" applyAlignment="1">
      <alignment wrapText="1"/>
    </xf>
    <xf numFmtId="0" fontId="60" fillId="0" borderId="0" xfId="0" applyFont="1" applyAlignment="1">
      <alignment horizontal="center" wrapText="1"/>
    </xf>
    <xf numFmtId="10" fontId="60" fillId="0" borderId="10" xfId="66" applyNumberFormat="1" applyFont="1" applyFill="1" applyBorder="1" applyAlignment="1">
      <alignment vertical="center" wrapText="1"/>
    </xf>
    <xf numFmtId="1" fontId="57" fillId="0" borderId="0" xfId="0" applyNumberFormat="1" applyFont="1" applyAlignment="1">
      <alignment/>
    </xf>
    <xf numFmtId="0" fontId="77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/>
    </xf>
    <xf numFmtId="0" fontId="88" fillId="0" borderId="10" xfId="0" applyFont="1" applyFill="1" applyBorder="1" applyAlignment="1">
      <alignment horizontal="right" vertical="center" wrapText="1"/>
    </xf>
    <xf numFmtId="0" fontId="88" fillId="0" borderId="10" xfId="0" applyFont="1" applyFill="1" applyBorder="1" applyAlignment="1">
      <alignment vertical="center" wrapText="1"/>
    </xf>
    <xf numFmtId="1" fontId="88" fillId="0" borderId="10" xfId="0" applyNumberFormat="1" applyFont="1" applyFill="1" applyBorder="1" applyAlignment="1">
      <alignment vertical="center" wrapText="1"/>
    </xf>
    <xf numFmtId="0" fontId="60" fillId="0" borderId="0" xfId="0" applyFont="1" applyFill="1" applyAlignment="1">
      <alignment vertical="center" wrapText="1"/>
    </xf>
    <xf numFmtId="0" fontId="88" fillId="0" borderId="10" xfId="0" applyFont="1" applyFill="1" applyBorder="1" applyAlignment="1">
      <alignment horizontal="right" vertical="center"/>
    </xf>
    <xf numFmtId="0" fontId="79" fillId="0" borderId="0" xfId="57" applyFont="1" applyAlignment="1">
      <alignment horizontal="right"/>
      <protection/>
    </xf>
    <xf numFmtId="0" fontId="11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0" fontId="18" fillId="0" borderId="0" xfId="57" applyFont="1" applyFill="1" applyBorder="1" applyAlignment="1">
      <alignment horizontal="center" vertical="center" wrapText="1"/>
      <protection/>
    </xf>
    <xf numFmtId="172" fontId="13" fillId="7" borderId="0" xfId="57" applyNumberFormat="1" applyFont="1" applyFill="1" applyBorder="1" applyAlignment="1">
      <alignment horizontal="right" wrapText="1"/>
      <protection/>
    </xf>
    <xf numFmtId="172" fontId="76" fillId="0" borderId="0" xfId="57" applyNumberFormat="1" applyFont="1" applyBorder="1" applyAlignment="1">
      <alignment horizontal="right" wrapText="1"/>
      <protection/>
    </xf>
    <xf numFmtId="172" fontId="13" fillId="22" borderId="0" xfId="57" applyNumberFormat="1" applyFont="1" applyFill="1" applyBorder="1" applyAlignment="1">
      <alignment horizontal="right" wrapText="1"/>
      <protection/>
    </xf>
    <xf numFmtId="172" fontId="13" fillId="0" borderId="10" xfId="57" applyNumberFormat="1" applyFont="1" applyBorder="1" applyAlignment="1">
      <alignment horizontal="right" wrapText="1"/>
      <protection/>
    </xf>
    <xf numFmtId="10" fontId="14" fillId="0" borderId="0" xfId="66" applyNumberFormat="1" applyFont="1" applyAlignment="1">
      <alignment/>
    </xf>
    <xf numFmtId="1" fontId="89" fillId="0" borderId="0" xfId="0" applyNumberFormat="1" applyFont="1" applyAlignment="1">
      <alignment wrapText="1"/>
    </xf>
    <xf numFmtId="0" fontId="89" fillId="0" borderId="0" xfId="0" applyFont="1" applyAlignment="1">
      <alignment wrapText="1"/>
    </xf>
    <xf numFmtId="0" fontId="90" fillId="0" borderId="0" xfId="0" applyFont="1" applyAlignment="1">
      <alignment wrapText="1"/>
    </xf>
    <xf numFmtId="1" fontId="89" fillId="0" borderId="0" xfId="0" applyNumberFormat="1" applyFont="1" applyAlignment="1">
      <alignment horizontal="right" wrapText="1"/>
    </xf>
    <xf numFmtId="10" fontId="90" fillId="0" borderId="10" xfId="66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173" fontId="1" fillId="0" borderId="0" xfId="0" applyNumberFormat="1" applyFont="1" applyAlignment="1">
      <alignment vertical="center" wrapText="1"/>
    </xf>
    <xf numFmtId="2" fontId="89" fillId="0" borderId="0" xfId="0" applyNumberFormat="1" applyFont="1" applyAlignment="1">
      <alignment wrapText="1"/>
    </xf>
    <xf numFmtId="10" fontId="1" fillId="0" borderId="0" xfId="66" applyNumberFormat="1" applyFont="1" applyAlignment="1">
      <alignment wrapText="1"/>
    </xf>
    <xf numFmtId="2" fontId="83" fillId="0" borderId="12" xfId="57" applyNumberFormat="1" applyFont="1" applyBorder="1" applyAlignment="1">
      <alignment vertical="center" wrapText="1"/>
      <protection/>
    </xf>
    <xf numFmtId="2" fontId="1" fillId="0" borderId="0" xfId="0" applyNumberFormat="1" applyFont="1" applyAlignment="1">
      <alignment wrapText="1"/>
    </xf>
    <xf numFmtId="2" fontId="91" fillId="0" borderId="0" xfId="0" applyNumberFormat="1" applyFont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1" fontId="92" fillId="0" borderId="10" xfId="0" applyNumberFormat="1" applyFont="1" applyFill="1" applyBorder="1" applyAlignment="1">
      <alignment vertical="center" wrapText="1"/>
    </xf>
    <xf numFmtId="9" fontId="93" fillId="0" borderId="10" xfId="66" applyFont="1" applyFill="1" applyBorder="1" applyAlignment="1">
      <alignment vertical="center" wrapText="1"/>
    </xf>
    <xf numFmtId="10" fontId="95" fillId="0" borderId="10" xfId="66" applyNumberFormat="1" applyFont="1" applyFill="1" applyBorder="1" applyAlignment="1">
      <alignment vertical="center" wrapText="1"/>
    </xf>
    <xf numFmtId="2" fontId="94" fillId="11" borderId="10" xfId="0" applyNumberFormat="1" applyFont="1" applyFill="1" applyBorder="1" applyAlignment="1">
      <alignment vertical="center" wrapText="1"/>
    </xf>
    <xf numFmtId="0" fontId="77" fillId="26" borderId="10" xfId="0" applyFont="1" applyFill="1" applyBorder="1" applyAlignment="1">
      <alignment vertical="center" wrapText="1"/>
    </xf>
    <xf numFmtId="1" fontId="88" fillId="26" borderId="10" xfId="0" applyNumberFormat="1" applyFont="1" applyFill="1" applyBorder="1" applyAlignment="1">
      <alignment vertical="center" wrapText="1"/>
    </xf>
    <xf numFmtId="0" fontId="80" fillId="26" borderId="10" xfId="57" applyFont="1" applyFill="1" applyBorder="1" applyAlignment="1">
      <alignment horizontal="center" vertical="center" wrapText="1"/>
      <protection/>
    </xf>
    <xf numFmtId="10" fontId="60" fillId="0" borderId="0" xfId="66" applyNumberFormat="1" applyFont="1" applyFill="1" applyAlignment="1">
      <alignment vertical="center" wrapText="1"/>
    </xf>
    <xf numFmtId="173" fontId="60" fillId="0" borderId="0" xfId="0" applyNumberFormat="1" applyFont="1" applyFill="1" applyAlignment="1">
      <alignment vertical="center" wrapText="1"/>
    </xf>
    <xf numFmtId="2" fontId="8" fillId="0" borderId="0" xfId="57" applyNumberFormat="1" applyFont="1">
      <alignment/>
      <protection/>
    </xf>
    <xf numFmtId="2" fontId="14" fillId="0" borderId="0" xfId="57" applyNumberFormat="1" applyFont="1" applyAlignment="1">
      <alignment horizontal="center"/>
      <protection/>
    </xf>
    <xf numFmtId="2" fontId="12" fillId="0" borderId="0" xfId="62" applyNumberFormat="1" applyFont="1" applyAlignment="1">
      <alignment horizontal="center" vertical="center" textRotation="90"/>
      <protection/>
    </xf>
    <xf numFmtId="174" fontId="89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 wrapText="1"/>
    </xf>
    <xf numFmtId="2" fontId="15" fillId="0" borderId="15" xfId="57" applyNumberFormat="1" applyFont="1" applyFill="1" applyBorder="1" applyAlignment="1">
      <alignment wrapText="1"/>
      <protection/>
    </xf>
    <xf numFmtId="2" fontId="15" fillId="0" borderId="14" xfId="57" applyNumberFormat="1" applyFont="1" applyFill="1" applyBorder="1" applyAlignment="1">
      <alignment wrapText="1"/>
      <protection/>
    </xf>
    <xf numFmtId="172" fontId="88" fillId="0" borderId="10" xfId="0" applyNumberFormat="1" applyFont="1" applyFill="1" applyBorder="1" applyAlignment="1">
      <alignment horizontal="right" vertical="center" wrapText="1"/>
    </xf>
    <xf numFmtId="172" fontId="77" fillId="0" borderId="10" xfId="0" applyNumberFormat="1" applyFont="1" applyFill="1" applyBorder="1" applyAlignment="1">
      <alignment horizontal="right" vertical="center" wrapText="1"/>
    </xf>
    <xf numFmtId="172" fontId="88" fillId="0" borderId="10" xfId="0" applyNumberFormat="1" applyFont="1" applyFill="1" applyBorder="1" applyAlignment="1">
      <alignment vertical="center" wrapText="1"/>
    </xf>
    <xf numFmtId="172" fontId="61" fillId="0" borderId="10" xfId="63" applyNumberFormat="1" applyFont="1" applyFill="1" applyBorder="1" applyAlignment="1">
      <alignment horizontal="right" vertical="center" wrapText="1"/>
      <protection/>
    </xf>
    <xf numFmtId="1" fontId="12" fillId="26" borderId="10" xfId="62" applyNumberFormat="1" applyFont="1" applyFill="1" applyBorder="1" applyAlignment="1">
      <alignment horizontal="center" vertical="center" textRotation="90"/>
      <protection/>
    </xf>
    <xf numFmtId="2" fontId="12" fillId="26" borderId="10" xfId="62" applyNumberFormat="1" applyFont="1" applyFill="1" applyBorder="1" applyAlignment="1">
      <alignment horizontal="center" vertical="center" textRotation="90"/>
      <protection/>
    </xf>
    <xf numFmtId="0" fontId="75" fillId="0" borderId="10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96" fillId="26" borderId="10" xfId="0" applyFont="1" applyFill="1" applyBorder="1" applyAlignment="1">
      <alignment horizontal="center" vertical="center" wrapText="1"/>
    </xf>
    <xf numFmtId="0" fontId="55" fillId="11" borderId="10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9" fontId="93" fillId="0" borderId="0" xfId="66" applyFont="1" applyFill="1" applyBorder="1" applyAlignment="1">
      <alignment vertical="center" wrapText="1"/>
    </xf>
    <xf numFmtId="10" fontId="95" fillId="0" borderId="0" xfId="66" applyNumberFormat="1" applyFont="1" applyFill="1" applyBorder="1" applyAlignment="1">
      <alignment vertical="center" wrapText="1"/>
    </xf>
    <xf numFmtId="10" fontId="90" fillId="0" borderId="0" xfId="66" applyNumberFormat="1" applyFont="1" applyFill="1" applyBorder="1" applyAlignment="1">
      <alignment vertical="center" wrapText="1"/>
    </xf>
    <xf numFmtId="10" fontId="60" fillId="0" borderId="0" xfId="66" applyNumberFormat="1" applyFont="1" applyFill="1" applyBorder="1" applyAlignment="1">
      <alignment vertical="center" wrapText="1"/>
    </xf>
    <xf numFmtId="10" fontId="13" fillId="0" borderId="0" xfId="66" applyNumberFormat="1" applyFont="1" applyAlignment="1">
      <alignment/>
    </xf>
    <xf numFmtId="0" fontId="78" fillId="0" borderId="15" xfId="0" applyFont="1" applyFill="1" applyBorder="1" applyAlignment="1">
      <alignment vertical="center" wrapText="1"/>
    </xf>
    <xf numFmtId="0" fontId="89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77" fillId="0" borderId="15" xfId="0" applyFont="1" applyFill="1" applyBorder="1" applyAlignment="1">
      <alignment horizontal="center" vertical="center"/>
    </xf>
    <xf numFmtId="0" fontId="77" fillId="26" borderId="14" xfId="0" applyFont="1" applyFill="1" applyBorder="1" applyAlignment="1">
      <alignment vertical="center" wrapText="1"/>
    </xf>
    <xf numFmtId="1" fontId="36" fillId="26" borderId="10" xfId="0" applyNumberFormat="1" applyFont="1" applyFill="1" applyBorder="1" applyAlignment="1">
      <alignment horizontal="right" vertical="center"/>
    </xf>
    <xf numFmtId="1" fontId="101" fillId="0" borderId="0" xfId="0" applyNumberFormat="1" applyFont="1" applyAlignment="1">
      <alignment/>
    </xf>
    <xf numFmtId="0" fontId="13" fillId="0" borderId="10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left" vertical="center"/>
      <protection/>
    </xf>
    <xf numFmtId="2" fontId="15" fillId="26" borderId="10" xfId="57" applyNumberFormat="1" applyFont="1" applyFill="1" applyBorder="1" applyAlignment="1">
      <alignment horizontal="right" wrapText="1"/>
      <protection/>
    </xf>
    <xf numFmtId="2" fontId="13" fillId="0" borderId="0" xfId="57" applyNumberFormat="1" applyFont="1">
      <alignment/>
      <protection/>
    </xf>
    <xf numFmtId="0" fontId="13" fillId="0" borderId="10" xfId="57" applyFont="1" applyFill="1" applyBorder="1" applyAlignment="1">
      <alignment horizontal="center" vertical="center"/>
      <protection/>
    </xf>
    <xf numFmtId="0" fontId="13" fillId="0" borderId="10" xfId="57" applyFont="1" applyFill="1" applyBorder="1" applyAlignment="1">
      <alignment horizontal="left" vertical="center"/>
      <protection/>
    </xf>
    <xf numFmtId="172" fontId="21" fillId="0" borderId="0" xfId="57" applyNumberFormat="1" applyFont="1">
      <alignment/>
      <protection/>
    </xf>
    <xf numFmtId="0" fontId="77" fillId="0" borderId="17" xfId="0" applyFont="1" applyFill="1" applyBorder="1" applyAlignment="1">
      <alignment horizontal="left" vertical="center"/>
    </xf>
    <xf numFmtId="0" fontId="88" fillId="0" borderId="17" xfId="0" applyFont="1" applyFill="1" applyBorder="1" applyAlignment="1">
      <alignment horizontal="right" vertical="center"/>
    </xf>
    <xf numFmtId="0" fontId="88" fillId="0" borderId="17" xfId="0" applyFont="1" applyFill="1" applyBorder="1" applyAlignment="1">
      <alignment horizontal="right" vertical="center" wrapText="1"/>
    </xf>
    <xf numFmtId="0" fontId="77" fillId="0" borderId="17" xfId="0" applyFont="1" applyFill="1" applyBorder="1" applyAlignment="1">
      <alignment vertical="center" wrapText="1"/>
    </xf>
    <xf numFmtId="0" fontId="88" fillId="0" borderId="17" xfId="0" applyFont="1" applyFill="1" applyBorder="1" applyAlignment="1">
      <alignment vertical="center" wrapText="1"/>
    </xf>
    <xf numFmtId="0" fontId="100" fillId="0" borderId="12" xfId="57" applyFont="1" applyBorder="1" applyAlignment="1">
      <alignment vertical="center" wrapText="1"/>
      <protection/>
    </xf>
    <xf numFmtId="1" fontId="8" fillId="0" borderId="0" xfId="62" applyNumberFormat="1" applyFont="1" applyBorder="1">
      <alignment/>
      <protection/>
    </xf>
    <xf numFmtId="0" fontId="68" fillId="0" borderId="0" xfId="0" applyFont="1" applyAlignment="1">
      <alignment horizontal="right"/>
    </xf>
    <xf numFmtId="0" fontId="100" fillId="0" borderId="0" xfId="57" applyFont="1" applyAlignment="1">
      <alignment vertical="center"/>
      <protection/>
    </xf>
    <xf numFmtId="1" fontId="28" fillId="0" borderId="18" xfId="57" applyNumberFormat="1" applyFont="1" applyFill="1" applyBorder="1" applyAlignment="1">
      <alignment vertical="center"/>
      <protection/>
    </xf>
    <xf numFmtId="172" fontId="60" fillId="0" borderId="0" xfId="0" applyNumberFormat="1" applyFont="1" applyFill="1" applyAlignment="1">
      <alignment vertical="center" wrapText="1"/>
    </xf>
    <xf numFmtId="1" fontId="6" fillId="0" borderId="0" xfId="62" applyNumberFormat="1" applyFont="1" applyBorder="1">
      <alignment/>
      <protection/>
    </xf>
    <xf numFmtId="1" fontId="85" fillId="0" borderId="0" xfId="62" applyNumberFormat="1" applyFont="1" applyBorder="1" applyAlignment="1">
      <alignment/>
      <protection/>
    </xf>
    <xf numFmtId="1" fontId="68" fillId="0" borderId="0" xfId="62" applyNumberFormat="1" applyFont="1" applyBorder="1" applyAlignment="1">
      <alignment/>
      <protection/>
    </xf>
    <xf numFmtId="1" fontId="15" fillId="0" borderId="0" xfId="62" applyNumberFormat="1" applyFont="1" applyBorder="1" applyAlignment="1">
      <alignment horizontal="center"/>
      <protection/>
    </xf>
    <xf numFmtId="0" fontId="21" fillId="0" borderId="0" xfId="57" applyFont="1">
      <alignment/>
      <protection/>
    </xf>
    <xf numFmtId="172" fontId="21" fillId="0" borderId="0" xfId="57" applyNumberFormat="1" applyFont="1">
      <alignment/>
      <protection/>
    </xf>
    <xf numFmtId="0" fontId="13" fillId="0" borderId="0" xfId="57" applyFont="1">
      <alignment/>
      <protection/>
    </xf>
    <xf numFmtId="2" fontId="8" fillId="0" borderId="0" xfId="62" applyNumberFormat="1" applyFont="1" applyBorder="1" applyAlignment="1">
      <alignment vertical="center"/>
      <protection/>
    </xf>
    <xf numFmtId="2" fontId="6" fillId="0" borderId="0" xfId="62" applyNumberFormat="1" applyFont="1" applyBorder="1" applyAlignment="1">
      <alignment vertical="center"/>
      <protection/>
    </xf>
    <xf numFmtId="2" fontId="13" fillId="0" borderId="0" xfId="62" applyNumberFormat="1" applyFont="1" applyBorder="1" applyAlignment="1">
      <alignment horizontal="center" vertical="center"/>
      <protection/>
    </xf>
    <xf numFmtId="2" fontId="18" fillId="0" borderId="0" xfId="62" applyNumberFormat="1" applyFont="1" applyBorder="1" applyAlignment="1">
      <alignment horizontal="center" vertical="center"/>
      <protection/>
    </xf>
    <xf numFmtId="2" fontId="8" fillId="0" borderId="0" xfId="62" applyNumberFormat="1" applyFont="1">
      <alignment/>
      <protection/>
    </xf>
    <xf numFmtId="2" fontId="8" fillId="0" borderId="0" xfId="62" applyNumberFormat="1" applyFont="1" applyAlignment="1">
      <alignment/>
      <protection/>
    </xf>
    <xf numFmtId="2" fontId="15" fillId="0" borderId="0" xfId="0" applyNumberFormat="1" applyFont="1" applyAlignment="1">
      <alignment horizontal="center"/>
    </xf>
    <xf numFmtId="2" fontId="18" fillId="0" borderId="0" xfId="62" applyNumberFormat="1" applyFont="1" applyAlignment="1">
      <alignment/>
      <protection/>
    </xf>
    <xf numFmtId="2" fontId="68" fillId="0" borderId="0" xfId="62" applyNumberFormat="1" applyFont="1" applyAlignment="1">
      <alignment/>
      <protection/>
    </xf>
    <xf numFmtId="172" fontId="12" fillId="0" borderId="0" xfId="62" applyNumberFormat="1" applyFont="1" applyAlignment="1">
      <alignment horizontal="center" vertical="center" textRotation="90"/>
      <protection/>
    </xf>
    <xf numFmtId="2" fontId="8" fillId="0" borderId="0" xfId="62" applyNumberFormat="1" applyFont="1" applyBorder="1">
      <alignment/>
      <protection/>
    </xf>
    <xf numFmtId="0" fontId="103" fillId="0" borderId="12" xfId="57" applyFont="1" applyBorder="1" applyAlignment="1">
      <alignment vertical="center" wrapText="1"/>
      <protection/>
    </xf>
    <xf numFmtId="2" fontId="21" fillId="0" borderId="0" xfId="57" applyNumberFormat="1" applyFont="1">
      <alignment/>
      <protection/>
    </xf>
    <xf numFmtId="173" fontId="60" fillId="0" borderId="0" xfId="0" applyNumberFormat="1" applyFont="1" applyAlignment="1">
      <alignment wrapText="1"/>
    </xf>
    <xf numFmtId="2" fontId="6" fillId="0" borderId="0" xfId="62" applyNumberFormat="1" applyFont="1" applyAlignment="1">
      <alignment/>
      <protection/>
    </xf>
    <xf numFmtId="2" fontId="13" fillId="0" borderId="0" xfId="0" applyNumberFormat="1" applyFont="1" applyAlignment="1">
      <alignment horizontal="center"/>
    </xf>
    <xf numFmtId="176" fontId="14" fillId="0" borderId="0" xfId="57" applyNumberFormat="1" applyFont="1" applyFill="1">
      <alignment/>
      <protection/>
    </xf>
    <xf numFmtId="180" fontId="14" fillId="0" borderId="0" xfId="57" applyNumberFormat="1" applyFont="1">
      <alignment/>
      <protection/>
    </xf>
    <xf numFmtId="172" fontId="21" fillId="0" borderId="0" xfId="57" applyNumberFormat="1" applyFont="1" applyAlignment="1">
      <alignment wrapText="1"/>
      <protection/>
    </xf>
    <xf numFmtId="1" fontId="88" fillId="26" borderId="10" xfId="0" applyNumberFormat="1" applyFont="1" applyFill="1" applyBorder="1" applyAlignment="1">
      <alignment horizontal="center" vertical="center" wrapText="1"/>
    </xf>
    <xf numFmtId="0" fontId="104" fillId="0" borderId="0" xfId="57" applyFont="1" applyAlignment="1">
      <alignment horizontal="right" vertical="center"/>
      <protection/>
    </xf>
    <xf numFmtId="173" fontId="68" fillId="0" borderId="10" xfId="57" applyNumberFormat="1" applyFont="1" applyBorder="1" applyAlignment="1">
      <alignment horizontal="right" wrapText="1"/>
      <protection/>
    </xf>
    <xf numFmtId="0" fontId="100" fillId="0" borderId="12" xfId="57" applyFont="1" applyBorder="1" applyAlignment="1">
      <alignment horizontal="center" vertical="center" wrapText="1"/>
      <protection/>
    </xf>
    <xf numFmtId="0" fontId="105" fillId="0" borderId="12" xfId="57" applyFont="1" applyBorder="1" applyAlignment="1">
      <alignment horizontal="center" vertical="center" wrapText="1"/>
      <protection/>
    </xf>
    <xf numFmtId="0" fontId="104" fillId="0" borderId="12" xfId="57" applyFont="1" applyBorder="1" applyAlignment="1">
      <alignment vertical="center" wrapText="1"/>
      <protection/>
    </xf>
    <xf numFmtId="0" fontId="100" fillId="0" borderId="0" xfId="57" applyFont="1" applyAlignment="1">
      <alignment horizontal="center" vertical="center"/>
      <protection/>
    </xf>
    <xf numFmtId="0" fontId="16" fillId="0" borderId="19" xfId="57" applyFont="1" applyFill="1" applyBorder="1" applyAlignment="1">
      <alignment horizontal="center" vertical="center" wrapText="1"/>
      <protection/>
    </xf>
    <xf numFmtId="0" fontId="16" fillId="0" borderId="20" xfId="57" applyFont="1" applyFill="1" applyBorder="1" applyAlignment="1">
      <alignment horizontal="center" vertical="center" wrapText="1"/>
      <protection/>
    </xf>
    <xf numFmtId="0" fontId="19" fillId="0" borderId="17" xfId="57" applyFont="1" applyFill="1" applyBorder="1" applyAlignment="1">
      <alignment horizontal="center" vertical="center" wrapText="1"/>
      <protection/>
    </xf>
    <xf numFmtId="0" fontId="16" fillId="26" borderId="16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6" fillId="0" borderId="17" xfId="57" applyFont="1" applyFill="1" applyBorder="1" applyAlignment="1">
      <alignment horizontal="center" vertical="center" wrapText="1"/>
      <protection/>
    </xf>
    <xf numFmtId="0" fontId="16" fillId="0" borderId="18" xfId="57" applyFont="1" applyFill="1" applyBorder="1" applyAlignment="1">
      <alignment horizontal="center" vertical="center" wrapText="1"/>
      <protection/>
    </xf>
    <xf numFmtId="0" fontId="16" fillId="0" borderId="16" xfId="57" applyFont="1" applyFill="1" applyBorder="1" applyAlignment="1">
      <alignment horizontal="center" vertical="center" wrapText="1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0" fontId="16" fillId="26" borderId="17" xfId="57" applyFont="1" applyFill="1" applyBorder="1" applyAlignment="1">
      <alignment horizontal="center" vertical="center" wrapText="1"/>
      <protection/>
    </xf>
    <xf numFmtId="0" fontId="16" fillId="26" borderId="18" xfId="57" applyFont="1" applyFill="1" applyBorder="1" applyAlignment="1">
      <alignment horizontal="center" vertical="center" wrapText="1"/>
      <protection/>
    </xf>
    <xf numFmtId="0" fontId="54" fillId="0" borderId="10" xfId="59" applyFont="1" applyBorder="1" applyAlignment="1">
      <alignment horizontal="right" vertical="center"/>
      <protection/>
    </xf>
    <xf numFmtId="0" fontId="54" fillId="0" borderId="10" xfId="59" applyFont="1" applyBorder="1" applyAlignment="1">
      <alignment horizontal="left" vertical="center"/>
      <protection/>
    </xf>
    <xf numFmtId="0" fontId="54" fillId="0" borderId="10" xfId="59" applyFont="1" applyFill="1" applyBorder="1" applyAlignment="1">
      <alignment horizontal="right" vertical="center"/>
      <protection/>
    </xf>
    <xf numFmtId="0" fontId="54" fillId="0" borderId="10" xfId="59" applyFont="1" applyFill="1" applyBorder="1" applyAlignment="1">
      <alignment horizontal="left" vertical="center"/>
      <protection/>
    </xf>
    <xf numFmtId="0" fontId="53" fillId="0" borderId="10" xfId="59" applyFont="1" applyFill="1" applyBorder="1">
      <alignment/>
      <protection/>
    </xf>
    <xf numFmtId="0" fontId="53" fillId="0" borderId="10" xfId="59" applyFont="1" applyFill="1" applyBorder="1" applyAlignment="1">
      <alignment horizontal="center" wrapText="1"/>
      <protection/>
    </xf>
    <xf numFmtId="9" fontId="72" fillId="0" borderId="0" xfId="67" applyFont="1" applyFill="1" applyBorder="1" applyAlignment="1">
      <alignment horizontal="center" vertical="center"/>
    </xf>
    <xf numFmtId="177" fontId="0" fillId="0" borderId="0" xfId="67" applyNumberFormat="1" applyFont="1" applyBorder="1" applyAlignment="1">
      <alignment/>
    </xf>
    <xf numFmtId="0" fontId="7" fillId="0" borderId="0" xfId="57" applyFont="1" applyAlignment="1">
      <alignment horizontal="right"/>
      <protection/>
    </xf>
    <xf numFmtId="0" fontId="45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2" fillId="0" borderId="0" xfId="0" applyFont="1" applyAlignment="1">
      <alignment horizontal="center" wrapText="1"/>
    </xf>
    <xf numFmtId="0" fontId="3" fillId="0" borderId="21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6" fillId="11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7" fillId="26" borderId="10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6" fillId="0" borderId="13" xfId="57" applyFont="1" applyFill="1" applyBorder="1" applyAlignment="1">
      <alignment horizontal="center" vertical="center" wrapText="1"/>
      <protection/>
    </xf>
    <xf numFmtId="0" fontId="19" fillId="0" borderId="16" xfId="57" applyFont="1" applyFill="1" applyBorder="1" applyAlignment="1">
      <alignment horizontal="center" vertical="center" wrapText="1"/>
      <protection/>
    </xf>
    <xf numFmtId="0" fontId="79" fillId="0" borderId="0" xfId="57" applyFont="1" applyAlignment="1">
      <alignment horizontal="right"/>
      <protection/>
    </xf>
    <xf numFmtId="0" fontId="99" fillId="0" borderId="0" xfId="57" applyFont="1" applyFill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2" fontId="13" fillId="7" borderId="15" xfId="57" applyNumberFormat="1" applyFont="1" applyFill="1" applyBorder="1" applyAlignment="1">
      <alignment horizontal="right" wrapText="1"/>
      <protection/>
    </xf>
    <xf numFmtId="2" fontId="13" fillId="7" borderId="14" xfId="57" applyNumberFormat="1" applyFont="1" applyFill="1" applyBorder="1" applyAlignment="1">
      <alignment horizontal="right" wrapText="1"/>
      <protection/>
    </xf>
    <xf numFmtId="172" fontId="102" fillId="0" borderId="15" xfId="0" applyNumberFormat="1" applyFont="1" applyBorder="1" applyAlignment="1">
      <alignment horizontal="right"/>
    </xf>
    <xf numFmtId="172" fontId="102" fillId="0" borderId="14" xfId="0" applyNumberFormat="1" applyFont="1" applyBorder="1" applyAlignment="1">
      <alignment horizontal="right"/>
    </xf>
    <xf numFmtId="1" fontId="12" fillId="0" borderId="10" xfId="62" applyNumberFormat="1" applyFont="1" applyBorder="1" applyAlignment="1">
      <alignment horizontal="center" vertical="center" textRotation="90"/>
      <protection/>
    </xf>
    <xf numFmtId="0" fontId="26" fillId="0" borderId="10" xfId="62" applyFont="1" applyBorder="1" applyAlignment="1">
      <alignment horizontal="center" vertical="center" wrapText="1"/>
      <protection/>
    </xf>
    <xf numFmtId="0" fontId="20" fillId="0" borderId="10" xfId="62" applyFont="1" applyBorder="1" applyAlignment="1">
      <alignment horizontal="center" vertical="center" wrapText="1"/>
      <protection/>
    </xf>
    <xf numFmtId="0" fontId="27" fillId="0" borderId="15" xfId="62" applyFont="1" applyBorder="1" applyAlignment="1">
      <alignment horizontal="center"/>
      <protection/>
    </xf>
    <xf numFmtId="0" fontId="27" fillId="0" borderId="14" xfId="62" applyFont="1" applyBorder="1" applyAlignment="1">
      <alignment horizontal="center"/>
      <protection/>
    </xf>
    <xf numFmtId="0" fontId="26" fillId="0" borderId="17" xfId="62" applyFont="1" applyBorder="1" applyAlignment="1">
      <alignment horizontal="center" vertical="center" wrapText="1"/>
      <protection/>
    </xf>
    <xf numFmtId="0" fontId="26" fillId="0" borderId="16" xfId="62" applyFont="1" applyBorder="1" applyAlignment="1">
      <alignment horizontal="center" vertical="center" wrapText="1"/>
      <protection/>
    </xf>
    <xf numFmtId="0" fontId="22" fillId="0" borderId="0" xfId="62" applyFont="1" applyAlignment="1">
      <alignment horizontal="center"/>
      <protection/>
    </xf>
    <xf numFmtId="0" fontId="11" fillId="0" borderId="0" xfId="62" applyFont="1" applyAlignment="1">
      <alignment horizontal="center"/>
      <protection/>
    </xf>
    <xf numFmtId="0" fontId="23" fillId="0" borderId="0" xfId="62" applyFont="1" applyAlignment="1">
      <alignment horizontal="center"/>
      <protection/>
    </xf>
    <xf numFmtId="0" fontId="66" fillId="0" borderId="0" xfId="62" applyFont="1" applyFill="1" applyBorder="1" applyAlignment="1">
      <alignment horizontal="center"/>
      <protection/>
    </xf>
    <xf numFmtId="0" fontId="66" fillId="0" borderId="0" xfId="62" applyFont="1" applyBorder="1" applyAlignment="1">
      <alignment horizontal="center"/>
      <protection/>
    </xf>
    <xf numFmtId="0" fontId="20" fillId="0" borderId="17" xfId="62" applyFont="1" applyFill="1" applyBorder="1" applyAlignment="1">
      <alignment horizontal="center" vertical="center" wrapText="1"/>
      <protection/>
    </xf>
    <xf numFmtId="0" fontId="20" fillId="0" borderId="18" xfId="62" applyFont="1" applyFill="1" applyBorder="1" applyAlignment="1">
      <alignment horizontal="center" vertical="center" wrapText="1"/>
      <protection/>
    </xf>
    <xf numFmtId="0" fontId="20" fillId="0" borderId="16" xfId="62" applyFont="1" applyFill="1" applyBorder="1" applyAlignment="1">
      <alignment horizontal="center" vertical="center" wrapText="1"/>
      <protection/>
    </xf>
    <xf numFmtId="0" fontId="16" fillId="0" borderId="19" xfId="62" applyFont="1" applyFill="1" applyBorder="1" applyAlignment="1">
      <alignment horizontal="center" vertical="center" wrapText="1"/>
      <protection/>
    </xf>
    <xf numFmtId="0" fontId="16" fillId="0" borderId="13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  <xf numFmtId="0" fontId="66" fillId="0" borderId="21" xfId="62" applyFont="1" applyBorder="1" applyAlignment="1">
      <alignment horizontal="center"/>
      <protection/>
    </xf>
    <xf numFmtId="0" fontId="20" fillId="0" borderId="15" xfId="62" applyFont="1" applyBorder="1" applyAlignment="1">
      <alignment horizontal="center" vertical="center" wrapText="1"/>
      <protection/>
    </xf>
    <xf numFmtId="0" fontId="20" fillId="0" borderId="22" xfId="62" applyFont="1" applyBorder="1" applyAlignment="1">
      <alignment horizontal="center" vertical="center" wrapText="1"/>
      <protection/>
    </xf>
    <xf numFmtId="0" fontId="20" fillId="0" borderId="14" xfId="62" applyFont="1" applyBorder="1" applyAlignment="1">
      <alignment horizontal="center" vertical="center" wrapText="1"/>
      <protection/>
    </xf>
    <xf numFmtId="0" fontId="8" fillId="0" borderId="0" xfId="62" applyFont="1" applyAlignment="1">
      <alignment horizontal="center"/>
      <protection/>
    </xf>
    <xf numFmtId="0" fontId="12" fillId="0" borderId="0" xfId="62" applyFont="1" applyAlignment="1">
      <alignment horizontal="right"/>
      <protection/>
    </xf>
    <xf numFmtId="0" fontId="38" fillId="0" borderId="10" xfId="57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49" fillId="0" borderId="0" xfId="57" applyFont="1" applyAlignment="1">
      <alignment horizontal="center"/>
      <protection/>
    </xf>
    <xf numFmtId="0" fontId="50" fillId="0" borderId="0" xfId="57" applyFont="1" applyAlignment="1">
      <alignment horizontal="center"/>
      <protection/>
    </xf>
    <xf numFmtId="0" fontId="51" fillId="0" borderId="0" xfId="57" applyFont="1" applyAlignment="1">
      <alignment horizontal="center"/>
      <protection/>
    </xf>
    <xf numFmtId="0" fontId="41" fillId="0" borderId="10" xfId="61" applyFont="1" applyBorder="1" applyAlignment="1">
      <alignment horizontal="center" vertical="center" wrapText="1"/>
      <protection/>
    </xf>
    <xf numFmtId="0" fontId="41" fillId="7" borderId="10" xfId="61" applyFont="1" applyFill="1" applyBorder="1" applyAlignment="1">
      <alignment horizontal="center" vertical="center" wrapText="1"/>
      <protection/>
    </xf>
    <xf numFmtId="0" fontId="41" fillId="24" borderId="10" xfId="61" applyFont="1" applyFill="1" applyBorder="1" applyAlignment="1">
      <alignment horizontal="center" vertical="center" wrapText="1"/>
      <protection/>
    </xf>
    <xf numFmtId="0" fontId="41" fillId="24" borderId="10" xfId="61" applyFont="1" applyFill="1" applyBorder="1" applyAlignment="1">
      <alignment horizontal="center" vertical="center"/>
      <protection/>
    </xf>
    <xf numFmtId="0" fontId="4" fillId="0" borderId="0" xfId="61" applyFont="1" applyAlignment="1">
      <alignment horizontal="center"/>
      <protection/>
    </xf>
    <xf numFmtId="0" fontId="8" fillId="0" borderId="0" xfId="61" applyFont="1" applyAlignment="1">
      <alignment horizontal="center" vertical="center"/>
      <protection/>
    </xf>
    <xf numFmtId="0" fontId="34" fillId="0" borderId="0" xfId="61" applyFont="1" applyAlignment="1">
      <alignment horizontal="center" vertical="center"/>
      <protection/>
    </xf>
    <xf numFmtId="0" fontId="39" fillId="0" borderId="0" xfId="61" applyFont="1" applyAlignment="1">
      <alignment horizontal="center" vertical="center"/>
      <protection/>
    </xf>
    <xf numFmtId="0" fontId="40" fillId="24" borderId="10" xfId="61" applyFont="1" applyFill="1" applyBorder="1" applyAlignment="1">
      <alignment horizontal="center" vertical="center" wrapText="1"/>
      <protection/>
    </xf>
    <xf numFmtId="0" fontId="40" fillId="25" borderId="10" xfId="61" applyFont="1" applyFill="1" applyBorder="1" applyAlignment="1">
      <alignment horizontal="center" vertical="center" wrapText="1"/>
      <protection/>
    </xf>
    <xf numFmtId="0" fontId="40" fillId="24" borderId="10" xfId="61" applyFont="1" applyFill="1" applyBorder="1" applyAlignment="1">
      <alignment horizontal="center" vertical="center"/>
      <protection/>
    </xf>
    <xf numFmtId="0" fontId="29" fillId="0" borderId="0" xfId="61" applyFont="1" applyAlignment="1">
      <alignment horizontal="right" vertical="center" wrapText="1"/>
      <protection/>
    </xf>
    <xf numFmtId="0" fontId="25" fillId="0" borderId="0" xfId="61" applyFont="1" applyAlignment="1">
      <alignment horizontal="center" vertical="center" wrapText="1"/>
      <protection/>
    </xf>
    <xf numFmtId="0" fontId="41" fillId="24" borderId="15" xfId="61" applyFont="1" applyFill="1" applyBorder="1" applyAlignment="1">
      <alignment horizontal="center" vertical="center" wrapText="1"/>
      <protection/>
    </xf>
    <xf numFmtId="0" fontId="41" fillId="24" borderId="22" xfId="61" applyFont="1" applyFill="1" applyBorder="1" applyAlignment="1">
      <alignment horizontal="center" vertical="center" wrapText="1"/>
      <protection/>
    </xf>
    <xf numFmtId="0" fontId="42" fillId="0" borderId="10" xfId="61" applyFont="1" applyBorder="1" applyAlignment="1">
      <alignment horizontal="center" vertical="center" wrapText="1"/>
      <protection/>
    </xf>
    <xf numFmtId="0" fontId="84" fillId="0" borderId="17" xfId="61" applyFont="1" applyBorder="1" applyAlignment="1">
      <alignment horizontal="center" vertical="center" wrapText="1"/>
      <protection/>
    </xf>
    <xf numFmtId="0" fontId="84" fillId="0" borderId="18" xfId="61" applyFont="1" applyBorder="1" applyAlignment="1">
      <alignment horizontal="center" vertical="center" wrapText="1"/>
      <protection/>
    </xf>
    <xf numFmtId="0" fontId="84" fillId="0" borderId="16" xfId="61" applyFont="1" applyBorder="1" applyAlignment="1">
      <alignment horizontal="center" vertical="center" wrapText="1"/>
      <protection/>
    </xf>
    <xf numFmtId="0" fontId="40" fillId="0" borderId="17" xfId="61" applyFont="1" applyBorder="1" applyAlignment="1">
      <alignment horizontal="center" vertical="center" wrapText="1"/>
      <protection/>
    </xf>
    <xf numFmtId="0" fontId="40" fillId="0" borderId="18" xfId="61" applyFont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40" fillId="4" borderId="15" xfId="61" applyFont="1" applyFill="1" applyBorder="1" applyAlignment="1">
      <alignment horizontal="center" vertical="center" wrapText="1"/>
      <protection/>
    </xf>
    <xf numFmtId="0" fontId="40" fillId="4" borderId="14" xfId="61" applyFont="1" applyFill="1" applyBorder="1" applyAlignment="1">
      <alignment horizontal="center" vertical="center" wrapText="1"/>
      <protection/>
    </xf>
    <xf numFmtId="0" fontId="41" fillId="25" borderId="10" xfId="61" applyFont="1" applyFill="1" applyBorder="1" applyAlignment="1">
      <alignment horizontal="center" vertical="center" wrapText="1"/>
      <protection/>
    </xf>
    <xf numFmtId="0" fontId="41" fillId="4" borderId="15" xfId="61" applyFont="1" applyFill="1" applyBorder="1" applyAlignment="1">
      <alignment horizontal="center" vertical="center" wrapText="1"/>
      <protection/>
    </xf>
    <xf numFmtId="0" fontId="41" fillId="4" borderId="14" xfId="61" applyFont="1" applyFill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3_Mar' 09_NREGS-Jalpaiguri" xfId="60"/>
    <cellStyle name="Normal_APD-II_Mar' 09_NREGS-Jalpaiguri" xfId="61"/>
    <cellStyle name="Normal_April, 08_NREGS" xfId="62"/>
    <cellStyle name="Normal_Part-I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dxfs count="4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1</xdr:col>
      <xdr:colOff>914400</xdr:colOff>
      <xdr:row>6</xdr:row>
      <xdr:rowOff>200025</xdr:rowOff>
    </xdr:to>
    <xdr:pic>
      <xdr:nvPicPr>
        <xdr:cNvPr id="1" name="Picture 1" descr="Mahatma Gandhi NREGA_Fin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1715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ct-09%20Jalpaigu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regs-4\e\Progress%20Report\Monthly%20Report\Blockwise\2010-11\May'%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ct-10%20Jalpaigu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PR%20NOV\Nov-10%20Jalpaigu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c-10%20Jalpaigu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abinda\Desktop\Feb-11%20Jalpaig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."/>
      <sheetName val="Part-IV"/>
      <sheetName val="Part-V-A"/>
      <sheetName val="Part-V-B"/>
    </sheetNames>
    <sheetDataSet>
      <sheetData sheetId="1">
        <row r="13">
          <cell r="M13">
            <v>48.05399</v>
          </cell>
          <cell r="P13">
            <v>412.90166</v>
          </cell>
        </row>
        <row r="14">
          <cell r="M14">
            <v>137.74871</v>
          </cell>
          <cell r="P14">
            <v>598.7379599999999</v>
          </cell>
        </row>
        <row r="15">
          <cell r="M15">
            <v>172.64584</v>
          </cell>
          <cell r="P15">
            <v>849.44661</v>
          </cell>
        </row>
        <row r="16">
          <cell r="M16">
            <v>62.0172</v>
          </cell>
          <cell r="P16">
            <v>320.10741</v>
          </cell>
        </row>
        <row r="17">
          <cell r="M17">
            <v>159.11903</v>
          </cell>
          <cell r="P17">
            <v>591.47947</v>
          </cell>
        </row>
        <row r="18">
          <cell r="M18">
            <v>176.28058</v>
          </cell>
          <cell r="P18">
            <v>632.39854</v>
          </cell>
        </row>
        <row r="19">
          <cell r="M19">
            <v>131.924725</v>
          </cell>
          <cell r="P19">
            <v>543.01556</v>
          </cell>
        </row>
        <row r="20">
          <cell r="M20">
            <v>95.36240000000001</v>
          </cell>
          <cell r="P20">
            <v>400.7859000000001</v>
          </cell>
        </row>
        <row r="21">
          <cell r="M21">
            <v>11.94092</v>
          </cell>
          <cell r="P21">
            <v>223.37577000000002</v>
          </cell>
        </row>
        <row r="22">
          <cell r="M22">
            <v>147.09911</v>
          </cell>
          <cell r="P22">
            <v>554.73423</v>
          </cell>
        </row>
        <row r="23">
          <cell r="M23">
            <v>35.71688</v>
          </cell>
          <cell r="P23">
            <v>259.85586</v>
          </cell>
        </row>
        <row r="24">
          <cell r="M24">
            <v>40.990135</v>
          </cell>
          <cell r="P24">
            <v>224.17524</v>
          </cell>
        </row>
        <row r="25">
          <cell r="M25">
            <v>44.51978</v>
          </cell>
          <cell r="P25">
            <v>423.182895</v>
          </cell>
        </row>
        <row r="26">
          <cell r="M26">
            <v>1263.4193</v>
          </cell>
          <cell r="P26">
            <v>6034.197104999998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"/>
      <sheetName val="Part-IV"/>
      <sheetName val="Part-V-A"/>
      <sheetName val="Part-V-B"/>
    </sheetNames>
    <sheetDataSet>
      <sheetData sheetId="0">
        <row r="12">
          <cell r="O12">
            <v>0.14313</v>
          </cell>
          <cell r="P12">
            <v>0.6726238999999999</v>
          </cell>
        </row>
        <row r="13">
          <cell r="O13">
            <v>0.3666092682926829</v>
          </cell>
          <cell r="P13">
            <v>1.183519268292683</v>
          </cell>
        </row>
        <row r="14">
          <cell r="O14">
            <v>0.87984</v>
          </cell>
          <cell r="P14">
            <v>3.10743</v>
          </cell>
        </row>
        <row r="15">
          <cell r="O15">
            <v>0.40455</v>
          </cell>
          <cell r="P15">
            <v>1.5166499999999998</v>
          </cell>
        </row>
        <row r="16">
          <cell r="O16">
            <v>0.21939099999999997</v>
          </cell>
          <cell r="P16">
            <v>0.615611</v>
          </cell>
        </row>
        <row r="17">
          <cell r="O17">
            <v>0.5996614506172839</v>
          </cell>
          <cell r="P17">
            <v>2.3986458024691357</v>
          </cell>
        </row>
        <row r="18">
          <cell r="O18">
            <v>0.20253</v>
          </cell>
          <cell r="P18">
            <v>0.69133</v>
          </cell>
        </row>
        <row r="19">
          <cell r="O19">
            <v>0.22562</v>
          </cell>
          <cell r="P19">
            <v>0.7581499999999999</v>
          </cell>
        </row>
        <row r="20">
          <cell r="O20">
            <v>0.11265</v>
          </cell>
          <cell r="P20">
            <v>0.70042</v>
          </cell>
        </row>
        <row r="21">
          <cell r="O21">
            <v>0.31314</v>
          </cell>
          <cell r="P21">
            <v>2.3358999999999996</v>
          </cell>
        </row>
        <row r="22">
          <cell r="O22">
            <v>0</v>
          </cell>
          <cell r="P22">
            <v>0</v>
          </cell>
        </row>
        <row r="23">
          <cell r="P23">
            <v>0.3857598</v>
          </cell>
        </row>
        <row r="24">
          <cell r="P24">
            <v>0.21566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."/>
      <sheetName val="Part-IV"/>
      <sheetName val="Part-V-A"/>
      <sheetName val="Part-V-B"/>
    </sheetNames>
    <sheetDataSet>
      <sheetData sheetId="0">
        <row r="13">
          <cell r="O13">
            <v>0.50363</v>
          </cell>
          <cell r="R13">
            <v>0.11532</v>
          </cell>
        </row>
        <row r="14">
          <cell r="O14">
            <v>1.5777</v>
          </cell>
          <cell r="R14">
            <v>0.14178</v>
          </cell>
        </row>
        <row r="15">
          <cell r="O15">
            <v>2.33612</v>
          </cell>
          <cell r="R15">
            <v>0.49823</v>
          </cell>
        </row>
        <row r="16">
          <cell r="O16">
            <v>0.96977</v>
          </cell>
          <cell r="R16">
            <v>0.11745</v>
          </cell>
        </row>
        <row r="17">
          <cell r="O17">
            <v>0.64424</v>
          </cell>
          <cell r="R17">
            <v>0.02875</v>
          </cell>
        </row>
        <row r="18">
          <cell r="O18">
            <v>1.4333</v>
          </cell>
          <cell r="R18">
            <v>0.37746</v>
          </cell>
        </row>
        <row r="19">
          <cell r="O19">
            <v>1.46174</v>
          </cell>
          <cell r="R19">
            <v>0.28625</v>
          </cell>
        </row>
        <row r="20">
          <cell r="O20">
            <v>1.38671</v>
          </cell>
          <cell r="R20">
            <v>0.25525</v>
          </cell>
        </row>
        <row r="21">
          <cell r="O21">
            <v>0.46839</v>
          </cell>
          <cell r="R21">
            <v>0.08984</v>
          </cell>
        </row>
        <row r="22">
          <cell r="O22">
            <v>0.80157</v>
          </cell>
          <cell r="R22">
            <v>0.09635</v>
          </cell>
        </row>
        <row r="23">
          <cell r="O23">
            <v>0.40852</v>
          </cell>
          <cell r="R23">
            <v>0.08007</v>
          </cell>
        </row>
        <row r="24">
          <cell r="O24">
            <v>0.60948</v>
          </cell>
          <cell r="R24">
            <v>0.29007</v>
          </cell>
        </row>
        <row r="25">
          <cell r="O25">
            <v>0.55486</v>
          </cell>
          <cell r="R25">
            <v>0.16861999999999996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."/>
      <sheetName val="Part-IV"/>
      <sheetName val="Part-V-A"/>
      <sheetName val="Part-V-B"/>
    </sheetNames>
    <sheetDataSet>
      <sheetData sheetId="0">
        <row r="26">
          <cell r="P26">
            <v>53.47702999999999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."/>
      <sheetName val="Part-IV"/>
      <sheetName val="Part-V-A"/>
      <sheetName val="Part-V-B"/>
    </sheetNames>
    <sheetDataSet>
      <sheetData sheetId="0">
        <row r="13">
          <cell r="R13">
            <v>0.62158</v>
          </cell>
          <cell r="U13">
            <v>0.12962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."/>
      <sheetName val="Part-IV (2)"/>
      <sheetName val="Part-IV"/>
      <sheetName val="Part-V-A"/>
      <sheetName val="Part-V-B"/>
    </sheetNames>
    <sheetDataSet>
      <sheetData sheetId="0">
        <row r="13">
          <cell r="P13">
            <v>4.698753</v>
          </cell>
        </row>
        <row r="14">
          <cell r="P14">
            <v>4.3680699999999995</v>
          </cell>
        </row>
        <row r="15">
          <cell r="P15">
            <v>12.901449999999999</v>
          </cell>
        </row>
        <row r="16">
          <cell r="P16">
            <v>4.31251</v>
          </cell>
        </row>
        <row r="17">
          <cell r="P17">
            <v>5.28689</v>
          </cell>
        </row>
        <row r="18">
          <cell r="P18">
            <v>6.456949999999999</v>
          </cell>
        </row>
        <row r="19">
          <cell r="P19">
            <v>6.80669</v>
          </cell>
        </row>
        <row r="20">
          <cell r="P20">
            <v>5.0031099999999995</v>
          </cell>
        </row>
        <row r="21">
          <cell r="P21">
            <v>2.91724</v>
          </cell>
        </row>
        <row r="22">
          <cell r="P22">
            <v>7.10834</v>
          </cell>
        </row>
        <row r="23">
          <cell r="P23">
            <v>2.02617</v>
          </cell>
        </row>
        <row r="24">
          <cell r="P24">
            <v>2.93856</v>
          </cell>
        </row>
        <row r="25">
          <cell r="P25">
            <v>3.83388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5"/>
  <sheetViews>
    <sheetView view="pageBreakPreview" zoomScale="55" zoomScaleNormal="70" zoomScaleSheetLayoutView="55" zoomScalePageLayoutView="0" workbookViewId="0" topLeftCell="A4">
      <selection activeCell="M20" sqref="M20"/>
    </sheetView>
  </sheetViews>
  <sheetFormatPr defaultColWidth="9.140625" defaultRowHeight="15"/>
  <cols>
    <col min="1" max="1" width="4.57421875" style="1" customWidth="1"/>
    <col min="2" max="2" width="17.28125" style="1" customWidth="1"/>
    <col min="3" max="3" width="8.7109375" style="1" customWidth="1"/>
    <col min="4" max="5" width="8.421875" style="1" customWidth="1"/>
    <col min="6" max="6" width="9.421875" style="1" bestFit="1" customWidth="1"/>
    <col min="7" max="7" width="9.00390625" style="1" customWidth="1"/>
    <col min="8" max="8" width="11.421875" style="1" customWidth="1"/>
    <col min="9" max="9" width="11.57421875" style="191" customWidth="1"/>
    <col min="10" max="10" width="11.8515625" style="1" customWidth="1"/>
    <col min="11" max="11" width="10.140625" style="1" customWidth="1"/>
    <col min="12" max="12" width="10.8515625" style="191" customWidth="1"/>
    <col min="13" max="13" width="9.8515625" style="1" customWidth="1"/>
    <col min="14" max="14" width="9.7109375" style="1" customWidth="1"/>
    <col min="15" max="15" width="9.421875" style="1" customWidth="1"/>
    <col min="16" max="16" width="10.8515625" style="1" customWidth="1"/>
    <col min="17" max="17" width="9.421875" style="1" customWidth="1"/>
    <col min="18" max="18" width="10.421875" style="1" customWidth="1"/>
    <col min="19" max="19" width="8.8515625" style="1" customWidth="1"/>
    <col min="20" max="20" width="7.7109375" style="1" customWidth="1"/>
    <col min="21" max="21" width="7.421875" style="1" customWidth="1"/>
    <col min="22" max="22" width="9.140625" style="1" customWidth="1"/>
    <col min="23" max="23" width="11.57421875" style="1" bestFit="1" customWidth="1"/>
    <col min="24" max="27" width="11.57421875" style="1" hidden="1" customWidth="1"/>
    <col min="28" max="28" width="10.421875" style="1" bestFit="1" customWidth="1"/>
    <col min="29" max="30" width="9.140625" style="1" customWidth="1"/>
    <col min="31" max="37" width="9.140625" style="1" hidden="1" customWidth="1"/>
    <col min="38" max="50" width="9.140625" style="1" customWidth="1"/>
    <col min="51" max="51" width="13.00390625" style="1" bestFit="1" customWidth="1"/>
    <col min="52" max="16384" width="9.140625" style="1" customWidth="1"/>
  </cols>
  <sheetData>
    <row r="1" spans="1:20" s="4" customFormat="1" ht="12" customHeight="1">
      <c r="A1" s="2"/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38"/>
      <c r="Q1" s="338"/>
      <c r="R1" s="338"/>
      <c r="S1" s="338"/>
      <c r="T1" s="2"/>
    </row>
    <row r="2" spans="1:21" s="4" customFormat="1" ht="31.5" customHeight="1">
      <c r="A2" s="339" t="s">
        <v>138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</row>
    <row r="3" spans="1:19" s="4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1" s="4" customFormat="1" ht="17.25" customHeight="1">
      <c r="A4" s="340" t="s">
        <v>37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</row>
    <row r="5" spans="1:19" s="4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</row>
    <row r="6" spans="1:21" ht="18">
      <c r="A6" s="341" t="s">
        <v>141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</row>
    <row r="7" spans="1:21" ht="16.5">
      <c r="A7" s="26"/>
      <c r="T7" s="342" t="s">
        <v>21</v>
      </c>
      <c r="U7" s="342"/>
    </row>
    <row r="8" spans="1:21" s="133" customFormat="1" ht="16.5">
      <c r="A8" s="343">
        <v>1</v>
      </c>
      <c r="B8" s="343">
        <v>2</v>
      </c>
      <c r="C8" s="132"/>
      <c r="D8" s="343">
        <v>3</v>
      </c>
      <c r="E8" s="343"/>
      <c r="F8" s="343"/>
      <c r="G8" s="343"/>
      <c r="H8" s="356">
        <v>4</v>
      </c>
      <c r="I8" s="353">
        <v>5</v>
      </c>
      <c r="J8" s="343">
        <v>6</v>
      </c>
      <c r="K8" s="343">
        <v>7</v>
      </c>
      <c r="L8" s="353">
        <v>8</v>
      </c>
      <c r="M8" s="349">
        <v>9</v>
      </c>
      <c r="N8" s="350"/>
      <c r="O8" s="350"/>
      <c r="P8" s="350"/>
      <c r="Q8" s="351"/>
      <c r="R8" s="225"/>
      <c r="S8" s="343">
        <v>10</v>
      </c>
      <c r="T8" s="343">
        <v>11</v>
      </c>
      <c r="U8" s="343">
        <v>12</v>
      </c>
    </row>
    <row r="9" spans="1:21" s="133" customFormat="1" ht="16.5">
      <c r="A9" s="343"/>
      <c r="B9" s="343"/>
      <c r="C9" s="132"/>
      <c r="D9" s="132" t="s">
        <v>16</v>
      </c>
      <c r="E9" s="132" t="s">
        <v>17</v>
      </c>
      <c r="F9" s="132" t="s">
        <v>18</v>
      </c>
      <c r="G9" s="132" t="s">
        <v>19</v>
      </c>
      <c r="H9" s="357"/>
      <c r="I9" s="353">
        <v>5</v>
      </c>
      <c r="J9" s="343">
        <v>6</v>
      </c>
      <c r="K9" s="343">
        <v>7</v>
      </c>
      <c r="L9" s="353">
        <v>8</v>
      </c>
      <c r="M9" s="132" t="s">
        <v>16</v>
      </c>
      <c r="N9" s="132" t="s">
        <v>17</v>
      </c>
      <c r="O9" s="132" t="s">
        <v>18</v>
      </c>
      <c r="P9" s="132" t="s">
        <v>19</v>
      </c>
      <c r="Q9" s="132" t="s">
        <v>20</v>
      </c>
      <c r="R9" s="132"/>
      <c r="S9" s="343"/>
      <c r="T9" s="343"/>
      <c r="U9" s="343"/>
    </row>
    <row r="10" spans="1:28" s="38" customFormat="1" ht="57" customHeight="1">
      <c r="A10" s="347" t="s">
        <v>0</v>
      </c>
      <c r="B10" s="347" t="s">
        <v>22</v>
      </c>
      <c r="C10" s="354" t="s">
        <v>105</v>
      </c>
      <c r="D10" s="347" t="s">
        <v>1</v>
      </c>
      <c r="E10" s="347"/>
      <c r="F10" s="347"/>
      <c r="G10" s="347"/>
      <c r="H10" s="354" t="s">
        <v>6</v>
      </c>
      <c r="I10" s="352" t="s">
        <v>7</v>
      </c>
      <c r="J10" s="347" t="s">
        <v>8</v>
      </c>
      <c r="K10" s="347" t="s">
        <v>9</v>
      </c>
      <c r="L10" s="352" t="s">
        <v>10</v>
      </c>
      <c r="M10" s="344" t="s">
        <v>11</v>
      </c>
      <c r="N10" s="345"/>
      <c r="O10" s="345"/>
      <c r="P10" s="345"/>
      <c r="Q10" s="345"/>
      <c r="R10" s="346"/>
      <c r="S10" s="347" t="s">
        <v>13</v>
      </c>
      <c r="T10" s="347" t="s">
        <v>14</v>
      </c>
      <c r="U10" s="347" t="s">
        <v>15</v>
      </c>
      <c r="V10" s="348" t="s">
        <v>107</v>
      </c>
      <c r="W10" s="347" t="s">
        <v>108</v>
      </c>
      <c r="X10" s="253"/>
      <c r="Y10" s="253"/>
      <c r="Z10" s="253"/>
      <c r="AA10" s="253"/>
      <c r="AB10" s="253"/>
    </row>
    <row r="11" spans="1:53" s="38" customFormat="1" ht="111.75" customHeight="1">
      <c r="A11" s="347"/>
      <c r="B11" s="347"/>
      <c r="C11" s="355"/>
      <c r="D11" s="37" t="s">
        <v>2</v>
      </c>
      <c r="E11" s="37" t="s">
        <v>3</v>
      </c>
      <c r="F11" s="37" t="s">
        <v>4</v>
      </c>
      <c r="G11" s="37" t="s">
        <v>5</v>
      </c>
      <c r="H11" s="355"/>
      <c r="I11" s="352"/>
      <c r="J11" s="347"/>
      <c r="K11" s="347"/>
      <c r="L11" s="352"/>
      <c r="M11" s="248" t="s">
        <v>2</v>
      </c>
      <c r="N11" s="248" t="s">
        <v>3</v>
      </c>
      <c r="O11" s="248" t="s">
        <v>4</v>
      </c>
      <c r="P11" s="248" t="s">
        <v>5</v>
      </c>
      <c r="Q11" s="248" t="s">
        <v>12</v>
      </c>
      <c r="R11" s="248" t="s">
        <v>121</v>
      </c>
      <c r="S11" s="347"/>
      <c r="T11" s="347"/>
      <c r="U11" s="347"/>
      <c r="V11" s="348"/>
      <c r="W11" s="347"/>
      <c r="X11" s="253"/>
      <c r="Y11" s="253"/>
      <c r="Z11" s="253"/>
      <c r="AA11" s="253"/>
      <c r="AB11" s="253"/>
      <c r="AY11" s="38" t="s">
        <v>139</v>
      </c>
      <c r="BA11" s="38" t="s">
        <v>12</v>
      </c>
    </row>
    <row r="12" spans="1:48" s="252" customFormat="1" ht="15.75">
      <c r="A12" s="248">
        <v>1</v>
      </c>
      <c r="B12" s="248">
        <v>2</v>
      </c>
      <c r="C12" s="249"/>
      <c r="D12" s="248" t="s">
        <v>123</v>
      </c>
      <c r="E12" s="248" t="s">
        <v>124</v>
      </c>
      <c r="F12" s="248" t="s">
        <v>125</v>
      </c>
      <c r="G12" s="248" t="s">
        <v>126</v>
      </c>
      <c r="H12" s="249">
        <v>4</v>
      </c>
      <c r="I12" s="250">
        <v>5</v>
      </c>
      <c r="J12" s="248">
        <v>6</v>
      </c>
      <c r="K12" s="248">
        <v>7</v>
      </c>
      <c r="L12" s="250">
        <v>8</v>
      </c>
      <c r="M12" s="248" t="s">
        <v>127</v>
      </c>
      <c r="N12" s="248" t="s">
        <v>128</v>
      </c>
      <c r="O12" s="248" t="s">
        <v>129</v>
      </c>
      <c r="P12" s="248" t="s">
        <v>130</v>
      </c>
      <c r="Q12" s="248" t="s">
        <v>131</v>
      </c>
      <c r="R12" s="248" t="s">
        <v>122</v>
      </c>
      <c r="S12" s="248">
        <v>10</v>
      </c>
      <c r="T12" s="248">
        <v>11</v>
      </c>
      <c r="U12" s="248">
        <v>12</v>
      </c>
      <c r="V12" s="251"/>
      <c r="W12" s="248"/>
      <c r="X12" s="254"/>
      <c r="Y12" s="254"/>
      <c r="Z12" s="254"/>
      <c r="AA12" s="254"/>
      <c r="AB12" s="254"/>
      <c r="AS12" s="252" t="s">
        <v>2</v>
      </c>
      <c r="AT12" s="252" t="s">
        <v>3</v>
      </c>
      <c r="AU12" s="252" t="s">
        <v>4</v>
      </c>
      <c r="AV12" s="252" t="s">
        <v>5</v>
      </c>
    </row>
    <row r="13" spans="1:63" s="200" customFormat="1" ht="26.25" customHeight="1">
      <c r="A13" s="195">
        <v>1</v>
      </c>
      <c r="B13" s="196" t="s">
        <v>23</v>
      </c>
      <c r="C13" s="197">
        <v>39654</v>
      </c>
      <c r="D13" s="197">
        <v>20965</v>
      </c>
      <c r="E13" s="197">
        <v>8631</v>
      </c>
      <c r="F13" s="197">
        <v>10108</v>
      </c>
      <c r="G13" s="161">
        <f aca="true" t="shared" si="0" ref="G13:G25">SUM(D13:F13)</f>
        <v>39704</v>
      </c>
      <c r="H13" s="198">
        <v>21154</v>
      </c>
      <c r="I13" s="265"/>
      <c r="J13" s="199">
        <v>21131</v>
      </c>
      <c r="K13" s="198">
        <v>3093</v>
      </c>
      <c r="L13" s="231"/>
      <c r="M13" s="242">
        <v>2.773943</v>
      </c>
      <c r="N13" s="242">
        <v>1.03025</v>
      </c>
      <c r="O13" s="242">
        <v>0.89456</v>
      </c>
      <c r="P13" s="243">
        <f>SUM(M13:O13)</f>
        <v>4.698753</v>
      </c>
      <c r="Q13" s="244">
        <v>2.06392</v>
      </c>
      <c r="R13" s="244">
        <v>0.18654536375044242</v>
      </c>
      <c r="S13" s="198">
        <v>58</v>
      </c>
      <c r="T13" s="198">
        <v>1494</v>
      </c>
      <c r="U13" s="198">
        <v>26</v>
      </c>
      <c r="V13" s="226">
        <f aca="true" t="shared" si="1" ref="V13:V27">(P13*100000)/J13</f>
        <v>22.236302115375516</v>
      </c>
      <c r="W13" s="227">
        <f aca="true" t="shared" si="2" ref="W13:W27">Q13/P13</f>
        <v>0.43924845592011325</v>
      </c>
      <c r="X13" s="255">
        <f aca="true" t="shared" si="3" ref="X13:X22">Q13/P13</f>
        <v>0.43924845592011325</v>
      </c>
      <c r="Y13" s="255">
        <f aca="true" t="shared" si="4" ref="Y13:Y22">R13/O13</f>
        <v>0.2085330930853631</v>
      </c>
      <c r="Z13" s="200">
        <f>ROUND(X13*'[2]Part-I'!P12,5)</f>
        <v>0.29545</v>
      </c>
      <c r="AA13" s="200">
        <f>ROUND(Y13*'[2]Part-I'!O12,5)</f>
        <v>0.02985</v>
      </c>
      <c r="AB13" s="200">
        <f>'Part-II'!K13/'Part-I'!P13</f>
        <v>103.31580740677367</v>
      </c>
      <c r="AC13" s="200">
        <v>100.5629462150548</v>
      </c>
      <c r="AD13" s="200">
        <v>4.0338283</v>
      </c>
      <c r="AL13" s="200">
        <v>4.0338283</v>
      </c>
      <c r="AM13" s="200">
        <f>AL13-AD13</f>
        <v>0</v>
      </c>
      <c r="AN13" s="200">
        <f>'Part-II'!K13/'Part-I'!AL13</f>
        <v>120.346089098537</v>
      </c>
      <c r="AO13" s="200">
        <v>3.2671058000000004</v>
      </c>
      <c r="AP13" s="200">
        <f>M13/$P13</f>
        <v>0.5903572713866849</v>
      </c>
      <c r="AQ13" s="200">
        <f>N13/$P13</f>
        <v>0.21926030161619478</v>
      </c>
      <c r="AR13" s="200">
        <f>O13/$P13</f>
        <v>0.1903824269971203</v>
      </c>
      <c r="AS13" s="200">
        <f>ROUND(AP13*$AL13,5)</f>
        <v>2.3814</v>
      </c>
      <c r="AT13" s="200">
        <f>ROUND(AQ13*$AL13,5)</f>
        <v>0.88446</v>
      </c>
      <c r="AU13" s="200">
        <v>0.89456</v>
      </c>
      <c r="AV13" s="284">
        <f>SUM(AS13:AU13)</f>
        <v>4.16042</v>
      </c>
      <c r="AW13" s="284">
        <v>0.98478</v>
      </c>
      <c r="AX13" s="284">
        <f>'[5]Part-I'!$U$13/'[5]Part-I'!$R$13</f>
        <v>0.2085330930853631</v>
      </c>
      <c r="AY13" s="200">
        <f>AX13*AU13</f>
        <v>0.18654536375044242</v>
      </c>
      <c r="AZ13" s="200">
        <v>0.38156095220424135</v>
      </c>
      <c r="BA13" s="284">
        <f>AV13*AZ13</f>
        <v>1.58745381676957</v>
      </c>
      <c r="BB13" s="284">
        <f>BA13-Q13</f>
        <v>-0.47646618323043</v>
      </c>
      <c r="BC13" s="200">
        <f>'[3]Part-I'!R13/'[3]Part-I'!O13</f>
        <v>0.22897762246093362</v>
      </c>
      <c r="BD13" s="200">
        <f aca="true" t="shared" si="5" ref="BD13:BD25">BC13*O13</f>
        <v>0.20483422194865278</v>
      </c>
      <c r="BE13" s="284">
        <f>BD13-R13</f>
        <v>0.018288858198210356</v>
      </c>
      <c r="BF13" s="200">
        <v>7</v>
      </c>
      <c r="BG13" s="200">
        <v>1269</v>
      </c>
      <c r="BH13" s="200">
        <v>26</v>
      </c>
      <c r="BI13" s="200">
        <f>BF13-S13</f>
        <v>-51</v>
      </c>
      <c r="BJ13" s="200">
        <f>BG13-T13</f>
        <v>-225</v>
      </c>
      <c r="BK13" s="200">
        <f>BH13-U13</f>
        <v>0</v>
      </c>
    </row>
    <row r="14" spans="1:63" s="200" customFormat="1" ht="26.25" customHeight="1">
      <c r="A14" s="195">
        <v>2</v>
      </c>
      <c r="B14" s="196" t="s">
        <v>24</v>
      </c>
      <c r="C14" s="201">
        <v>44575</v>
      </c>
      <c r="D14" s="197">
        <v>19699</v>
      </c>
      <c r="E14" s="197">
        <v>9478</v>
      </c>
      <c r="F14" s="197">
        <v>12205</v>
      </c>
      <c r="G14" s="161">
        <f t="shared" si="0"/>
        <v>41382</v>
      </c>
      <c r="H14" s="198">
        <v>21470</v>
      </c>
      <c r="I14" s="265"/>
      <c r="J14" s="199">
        <v>21110</v>
      </c>
      <c r="K14" s="198">
        <v>1010</v>
      </c>
      <c r="L14" s="231"/>
      <c r="M14" s="242">
        <v>1.61224</v>
      </c>
      <c r="N14" s="242">
        <v>0.55696</v>
      </c>
      <c r="O14" s="242">
        <v>2.19887</v>
      </c>
      <c r="P14" s="243">
        <f aca="true" t="shared" si="6" ref="P14:P25">SUM(M14:O14)</f>
        <v>4.3680699999999995</v>
      </c>
      <c r="Q14" s="244">
        <v>1.3342860205099432</v>
      </c>
      <c r="R14" s="244">
        <v>0.45853716239261233</v>
      </c>
      <c r="S14" s="198">
        <v>41</v>
      </c>
      <c r="T14" s="199">
        <v>236</v>
      </c>
      <c r="U14" s="198">
        <v>29</v>
      </c>
      <c r="V14" s="226">
        <f t="shared" si="1"/>
        <v>20.691946944576028</v>
      </c>
      <c r="W14" s="227">
        <f t="shared" si="2"/>
        <v>0.30546351604025196</v>
      </c>
      <c r="X14" s="255">
        <f t="shared" si="3"/>
        <v>0.30546351604025196</v>
      </c>
      <c r="Y14" s="255">
        <f t="shared" si="4"/>
        <v>0.2085330930853631</v>
      </c>
      <c r="Z14" s="200">
        <f>ROUND(X14*'[2]Part-I'!P13,5)</f>
        <v>0.36152</v>
      </c>
      <c r="AA14" s="200">
        <f>ROUND(Y14*'[2]Part-I'!O13,5)</f>
        <v>0.07645</v>
      </c>
      <c r="AB14" s="200">
        <f>'Part-II'!K14/'Part-I'!P14</f>
        <v>101.02624271131187</v>
      </c>
      <c r="AC14" s="200">
        <v>101.58987</v>
      </c>
      <c r="AD14" s="200">
        <v>2.95278</v>
      </c>
      <c r="AF14" s="233"/>
      <c r="AI14" s="234"/>
      <c r="AL14" s="200">
        <f>'Part-II'!K14/'Part-I'!AC14</f>
        <v>4.343835659992477</v>
      </c>
      <c r="AM14" s="200">
        <f aca="true" t="shared" si="7" ref="AM14:AM25">AL14-AD14</f>
        <v>1.3910556599924768</v>
      </c>
      <c r="AN14" s="200">
        <f>'Part-II'!K14/'Part-I'!AL14</f>
        <v>101.58987</v>
      </c>
      <c r="AO14" s="200">
        <f>'Part-II'!K14/'Part-I'!AC14</f>
        <v>4.343835659992477</v>
      </c>
      <c r="AP14" s="200">
        <f aca="true" t="shared" si="8" ref="AP14:AP25">M14/$P14</f>
        <v>0.369096649092162</v>
      </c>
      <c r="AQ14" s="200">
        <f aca="true" t="shared" si="9" ref="AQ14:AQ25">N14/$P14</f>
        <v>0.12750711412591834</v>
      </c>
      <c r="AR14" s="200">
        <f aca="true" t="shared" si="10" ref="AR14:AR25">O14/$P14</f>
        <v>0.5033962367819197</v>
      </c>
      <c r="AS14" s="200">
        <f aca="true" t="shared" si="11" ref="AS14:AS25">ROUND(AP14*$AL14,5)</f>
        <v>1.6033</v>
      </c>
      <c r="AT14" s="200">
        <f aca="true" t="shared" si="12" ref="AT14:AT25">ROUND(AQ14*$AL14,5)</f>
        <v>0.55387</v>
      </c>
      <c r="AU14" s="200">
        <v>2.19887</v>
      </c>
      <c r="AV14" s="284">
        <f aca="true" t="shared" si="13" ref="AV14:AV25">SUM(AS14:AU14)</f>
        <v>4.35604</v>
      </c>
      <c r="AW14" s="284">
        <v>0.87223</v>
      </c>
      <c r="AX14" s="284">
        <f>'[5]Part-I'!$U$13/'[5]Part-I'!$R$13</f>
        <v>0.2085330930853631</v>
      </c>
      <c r="AY14" s="200">
        <f aca="true" t="shared" si="14" ref="AY14:AY25">AX14*AU14</f>
        <v>0.45853716239261233</v>
      </c>
      <c r="AZ14" s="200">
        <v>0.31109344803939903</v>
      </c>
      <c r="BA14" s="284">
        <f aca="true" t="shared" si="15" ref="BA14:BA25">AV14*AZ14</f>
        <v>1.3551355033975439</v>
      </c>
      <c r="BB14" s="284">
        <f aca="true" t="shared" si="16" ref="BB14:BB25">BA14-Q14</f>
        <v>0.02084948288760069</v>
      </c>
      <c r="BC14" s="200">
        <f>'[3]Part-I'!R14/'[3]Part-I'!O14</f>
        <v>0.08986499334474234</v>
      </c>
      <c r="BD14" s="200">
        <f t="shared" si="5"/>
        <v>0.19760143791595358</v>
      </c>
      <c r="BE14" s="284">
        <f aca="true" t="shared" si="17" ref="BE14:BE25">BD14-R14</f>
        <v>-0.26093572447665875</v>
      </c>
      <c r="BF14" s="200">
        <v>16</v>
      </c>
      <c r="BG14" s="200">
        <v>256</v>
      </c>
      <c r="BH14" s="200">
        <v>29</v>
      </c>
      <c r="BI14" s="200">
        <f aca="true" t="shared" si="18" ref="BI14:BI25">BF14-S14</f>
        <v>-25</v>
      </c>
      <c r="BJ14" s="200">
        <f aca="true" t="shared" si="19" ref="BJ14:BJ25">BG14-T14</f>
        <v>20</v>
      </c>
      <c r="BK14" s="200">
        <f aca="true" t="shared" si="20" ref="BK14:BK25">BH14-U14</f>
        <v>0</v>
      </c>
    </row>
    <row r="15" spans="1:63" s="200" customFormat="1" ht="26.25" customHeight="1">
      <c r="A15" s="195">
        <v>3</v>
      </c>
      <c r="B15" s="196" t="s">
        <v>25</v>
      </c>
      <c r="C15" s="201">
        <v>80508</v>
      </c>
      <c r="D15" s="197">
        <v>39105</v>
      </c>
      <c r="E15" s="197">
        <v>16764</v>
      </c>
      <c r="F15" s="197">
        <v>21163</v>
      </c>
      <c r="G15" s="161">
        <f t="shared" si="0"/>
        <v>77032</v>
      </c>
      <c r="H15" s="198">
        <v>49196</v>
      </c>
      <c r="I15" s="265"/>
      <c r="J15" s="199">
        <v>48946</v>
      </c>
      <c r="K15" s="198">
        <v>4749</v>
      </c>
      <c r="L15" s="231"/>
      <c r="M15" s="242">
        <v>7.08368</v>
      </c>
      <c r="N15" s="242">
        <v>2.40114</v>
      </c>
      <c r="O15" s="242">
        <v>3.41663</v>
      </c>
      <c r="P15" s="243">
        <f t="shared" si="6"/>
        <v>12.901449999999999</v>
      </c>
      <c r="Q15" s="244">
        <v>5.540967000000001</v>
      </c>
      <c r="R15" s="244">
        <v>0.7124804218282441</v>
      </c>
      <c r="S15" s="198">
        <v>66</v>
      </c>
      <c r="T15" s="199">
        <v>602</v>
      </c>
      <c r="U15" s="198">
        <v>41</v>
      </c>
      <c r="V15" s="226">
        <f t="shared" si="1"/>
        <v>26.358537980631713</v>
      </c>
      <c r="W15" s="227">
        <f t="shared" si="2"/>
        <v>0.42948405024241476</v>
      </c>
      <c r="X15" s="255">
        <f t="shared" si="3"/>
        <v>0.42948405024241476</v>
      </c>
      <c r="Y15" s="255">
        <f t="shared" si="4"/>
        <v>0.20853309308536308</v>
      </c>
      <c r="Z15" s="200">
        <f>ROUND(X15*'[2]Part-I'!P14,5)</f>
        <v>1.33459</v>
      </c>
      <c r="AA15" s="200">
        <f>ROUND(Y15*'[2]Part-I'!O14,5)</f>
        <v>0.18348</v>
      </c>
      <c r="AB15" s="200">
        <f>'Part-II'!K15/'Part-I'!P15</f>
        <v>100.69566134039198</v>
      </c>
      <c r="AC15" s="200">
        <v>100.05933705211298</v>
      </c>
      <c r="AD15" s="200">
        <v>11.595</v>
      </c>
      <c r="AL15" s="200">
        <f>'Part-II'!K15/'Part-I'!AC15</f>
        <v>12.983496375989292</v>
      </c>
      <c r="AM15" s="200">
        <f t="shared" si="7"/>
        <v>1.3884963759892912</v>
      </c>
      <c r="AN15" s="200">
        <f>'Part-II'!K15/'Part-I'!AL15</f>
        <v>100.05933705211298</v>
      </c>
      <c r="AO15" s="200">
        <f>'Part-II'!K15/'Part-I'!AC15</f>
        <v>12.983496375989292</v>
      </c>
      <c r="AP15" s="200">
        <f t="shared" si="8"/>
        <v>0.5490607644877127</v>
      </c>
      <c r="AQ15" s="200">
        <f t="shared" si="9"/>
        <v>0.18611396393428645</v>
      </c>
      <c r="AR15" s="200">
        <f t="shared" si="10"/>
        <v>0.26482527157800095</v>
      </c>
      <c r="AS15" s="200">
        <f t="shared" si="11"/>
        <v>7.12873</v>
      </c>
      <c r="AT15" s="200">
        <f t="shared" si="12"/>
        <v>2.41641</v>
      </c>
      <c r="AU15" s="200">
        <v>3.41663</v>
      </c>
      <c r="AV15" s="284">
        <f t="shared" si="13"/>
        <v>12.96177</v>
      </c>
      <c r="AW15" s="284">
        <v>2.98874</v>
      </c>
      <c r="AX15" s="284">
        <f>'[5]Part-I'!$U$13/'[5]Part-I'!$R$13</f>
        <v>0.2085330930853631</v>
      </c>
      <c r="AY15" s="200">
        <f t="shared" si="14"/>
        <v>0.7124804218282441</v>
      </c>
      <c r="AZ15" s="200">
        <v>0.45</v>
      </c>
      <c r="BA15" s="284">
        <f t="shared" si="15"/>
        <v>5.8327965</v>
      </c>
      <c r="BB15" s="284">
        <f t="shared" si="16"/>
        <v>0.29182949999999863</v>
      </c>
      <c r="BC15" s="200">
        <f>'[3]Part-I'!R15/'[3]Part-I'!O15</f>
        <v>0.2132724346352071</v>
      </c>
      <c r="BD15" s="200">
        <f t="shared" si="5"/>
        <v>0.7286729983476876</v>
      </c>
      <c r="BE15" s="284">
        <f t="shared" si="17"/>
        <v>0.016192576519443502</v>
      </c>
      <c r="BF15" s="200">
        <v>0</v>
      </c>
      <c r="BG15" s="200">
        <v>912</v>
      </c>
      <c r="BH15" s="200">
        <v>41</v>
      </c>
      <c r="BI15" s="200">
        <f t="shared" si="18"/>
        <v>-66</v>
      </c>
      <c r="BJ15" s="200">
        <f t="shared" si="19"/>
        <v>310</v>
      </c>
      <c r="BK15" s="200">
        <f t="shared" si="20"/>
        <v>0</v>
      </c>
    </row>
    <row r="16" spans="1:63" s="200" customFormat="1" ht="26.25" customHeight="1">
      <c r="A16" s="195">
        <v>4</v>
      </c>
      <c r="B16" s="196" t="s">
        <v>26</v>
      </c>
      <c r="C16" s="201">
        <v>49083</v>
      </c>
      <c r="D16" s="197">
        <v>22167</v>
      </c>
      <c r="E16" s="197">
        <v>9586</v>
      </c>
      <c r="F16" s="197">
        <v>16396</v>
      </c>
      <c r="G16" s="161">
        <f t="shared" si="0"/>
        <v>48149</v>
      </c>
      <c r="H16" s="198">
        <v>21979</v>
      </c>
      <c r="I16" s="265"/>
      <c r="J16" s="199">
        <v>21368</v>
      </c>
      <c r="K16" s="198">
        <v>2247</v>
      </c>
      <c r="L16" s="231"/>
      <c r="M16" s="245">
        <v>2.08997</v>
      </c>
      <c r="N16" s="245">
        <v>0.84256</v>
      </c>
      <c r="O16" s="245">
        <v>1.37998</v>
      </c>
      <c r="P16" s="243">
        <f t="shared" si="6"/>
        <v>4.31251</v>
      </c>
      <c r="Q16" s="244">
        <v>1.8629079592801532</v>
      </c>
      <c r="R16" s="244">
        <v>0.28777149779593936</v>
      </c>
      <c r="S16" s="198">
        <v>228</v>
      </c>
      <c r="T16" s="199">
        <v>1746</v>
      </c>
      <c r="U16" s="198">
        <v>41</v>
      </c>
      <c r="V16" s="226">
        <f t="shared" si="1"/>
        <v>20.182094721078244</v>
      </c>
      <c r="W16" s="227">
        <f t="shared" si="2"/>
        <v>0.4319776555370662</v>
      </c>
      <c r="X16" s="255">
        <f t="shared" si="3"/>
        <v>0.4319776555370662</v>
      </c>
      <c r="Y16" s="255">
        <f t="shared" si="4"/>
        <v>0.20853309308536308</v>
      </c>
      <c r="Z16" s="200">
        <f>ROUND(X16*'[2]Part-I'!P15,5)</f>
        <v>0.65516</v>
      </c>
      <c r="AA16" s="200">
        <f>ROUND(Y16*'[2]Part-I'!O15,5)</f>
        <v>0.08436</v>
      </c>
      <c r="AB16" s="200">
        <f>'Part-II'!K16/'Part-I'!P16</f>
        <v>106.28841904134715</v>
      </c>
      <c r="AC16" s="200">
        <v>102.32922080595732</v>
      </c>
      <c r="AD16" s="200">
        <v>3.8485700000000005</v>
      </c>
      <c r="AL16" s="200">
        <f>'Part-II'!K16/'Part-I'!AC16</f>
        <v>4.479364412137838</v>
      </c>
      <c r="AM16" s="200">
        <f t="shared" si="7"/>
        <v>0.6307944121378375</v>
      </c>
      <c r="AN16" s="200">
        <f>'Part-II'!K16/'Part-I'!AL16</f>
        <v>102.3292208059573</v>
      </c>
      <c r="AO16" s="200">
        <f>'Part-II'!K16/'Part-I'!AC16</f>
        <v>4.479364412137838</v>
      </c>
      <c r="AP16" s="200">
        <f t="shared" si="8"/>
        <v>0.4846296008588966</v>
      </c>
      <c r="AQ16" s="200">
        <f t="shared" si="9"/>
        <v>0.19537577883877372</v>
      </c>
      <c r="AR16" s="200">
        <f t="shared" si="10"/>
        <v>0.3199946203023298</v>
      </c>
      <c r="AS16" s="200">
        <f t="shared" si="11"/>
        <v>2.17083</v>
      </c>
      <c r="AT16" s="200">
        <f t="shared" si="12"/>
        <v>0.87516</v>
      </c>
      <c r="AU16" s="200">
        <v>1.37998</v>
      </c>
      <c r="AV16" s="284">
        <f t="shared" si="13"/>
        <v>4.42597</v>
      </c>
      <c r="AW16" s="284">
        <v>1.224553</v>
      </c>
      <c r="AX16" s="284">
        <f>'[5]Part-I'!$U$13/'[5]Part-I'!$R$13</f>
        <v>0.2085330930853631</v>
      </c>
      <c r="AY16" s="200">
        <f t="shared" si="14"/>
        <v>0.28777149779593936</v>
      </c>
      <c r="AZ16" s="200">
        <v>0.43691260361183765</v>
      </c>
      <c r="BA16" s="284">
        <f t="shared" si="15"/>
        <v>1.9337620762078853</v>
      </c>
      <c r="BB16" s="284">
        <f t="shared" si="16"/>
        <v>0.07085411692773214</v>
      </c>
      <c r="BC16" s="200">
        <f>'[3]Part-I'!R16/'[3]Part-I'!O16</f>
        <v>0.12111119131340421</v>
      </c>
      <c r="BD16" s="200">
        <f t="shared" si="5"/>
        <v>0.16713102178867154</v>
      </c>
      <c r="BE16" s="284">
        <f t="shared" si="17"/>
        <v>-0.12064047600726782</v>
      </c>
      <c r="BF16" s="200">
        <v>8</v>
      </c>
      <c r="BG16" s="200">
        <v>1500</v>
      </c>
      <c r="BH16" s="200">
        <v>41</v>
      </c>
      <c r="BI16" s="200">
        <f t="shared" si="18"/>
        <v>-220</v>
      </c>
      <c r="BJ16" s="200">
        <f t="shared" si="19"/>
        <v>-246</v>
      </c>
      <c r="BK16" s="200">
        <f t="shared" si="20"/>
        <v>0</v>
      </c>
    </row>
    <row r="17" spans="1:63" s="200" customFormat="1" ht="26.25" customHeight="1">
      <c r="A17" s="195">
        <v>5</v>
      </c>
      <c r="B17" s="196" t="s">
        <v>27</v>
      </c>
      <c r="C17" s="201">
        <v>56348</v>
      </c>
      <c r="D17" s="197">
        <v>8355</v>
      </c>
      <c r="E17" s="197">
        <v>31072</v>
      </c>
      <c r="F17" s="197">
        <v>15593</v>
      </c>
      <c r="G17" s="161">
        <f t="shared" si="0"/>
        <v>55020</v>
      </c>
      <c r="H17" s="198">
        <v>26405</v>
      </c>
      <c r="I17" s="265"/>
      <c r="J17" s="199">
        <v>26244</v>
      </c>
      <c r="K17" s="198">
        <v>1430</v>
      </c>
      <c r="L17" s="231"/>
      <c r="M17" s="242">
        <v>0.91224</v>
      </c>
      <c r="N17" s="242">
        <v>2.38997</v>
      </c>
      <c r="O17" s="242">
        <v>1.98468</v>
      </c>
      <c r="P17" s="243">
        <f t="shared" si="6"/>
        <v>5.28689</v>
      </c>
      <c r="Q17" s="244">
        <v>2.182643324188305</v>
      </c>
      <c r="R17" s="244">
        <v>0.41387145918465845</v>
      </c>
      <c r="S17" s="198">
        <v>13</v>
      </c>
      <c r="T17" s="199">
        <v>2457</v>
      </c>
      <c r="U17" s="198">
        <v>17</v>
      </c>
      <c r="V17" s="226">
        <f t="shared" si="1"/>
        <v>20.1451379362902</v>
      </c>
      <c r="W17" s="227">
        <f t="shared" si="2"/>
        <v>0.412840691633135</v>
      </c>
      <c r="X17" s="255">
        <f t="shared" si="3"/>
        <v>0.412840691633135</v>
      </c>
      <c r="Y17" s="255">
        <f t="shared" si="4"/>
        <v>0.2085330930853631</v>
      </c>
      <c r="Z17" s="200">
        <f>ROUND(X17*'[2]Part-I'!P16,5)</f>
        <v>0.25415</v>
      </c>
      <c r="AA17" s="200">
        <f>ROUND(Y17*'[2]Part-I'!O16,5)</f>
        <v>0.04575</v>
      </c>
      <c r="AB17" s="200">
        <f>'Part-II'!K17/'Part-I'!P17</f>
        <v>120.15093561621295</v>
      </c>
      <c r="AC17" s="200">
        <v>100.78987</v>
      </c>
      <c r="AD17" s="200">
        <v>4.35312</v>
      </c>
      <c r="AL17" s="200">
        <f>'Part-II'!K17/'Part-I'!AC17</f>
        <v>6.302466507794881</v>
      </c>
      <c r="AM17" s="200">
        <f t="shared" si="7"/>
        <v>1.949346507794881</v>
      </c>
      <c r="AN17" s="200">
        <f>'Part-II'!K17/'Part-I'!AL17</f>
        <v>100.78987</v>
      </c>
      <c r="AO17" s="200">
        <f>'Part-II'!K17/'Part-I'!AC17</f>
        <v>6.302466507794881</v>
      </c>
      <c r="AP17" s="200">
        <f t="shared" si="8"/>
        <v>0.1725475657711812</v>
      </c>
      <c r="AQ17" s="200">
        <f t="shared" si="9"/>
        <v>0.45205593458536114</v>
      </c>
      <c r="AR17" s="200">
        <f t="shared" si="10"/>
        <v>0.3753964996434577</v>
      </c>
      <c r="AS17" s="200">
        <f t="shared" si="11"/>
        <v>1.08748</v>
      </c>
      <c r="AT17" s="200">
        <f t="shared" si="12"/>
        <v>2.84907</v>
      </c>
      <c r="AU17" s="200">
        <v>1.98468</v>
      </c>
      <c r="AV17" s="284">
        <f t="shared" si="13"/>
        <v>5.92123</v>
      </c>
      <c r="AW17" s="284">
        <v>1.49224</v>
      </c>
      <c r="AX17" s="284">
        <f>'[5]Part-I'!$U$13/'[5]Part-I'!$R$13</f>
        <v>0.2085330930853631</v>
      </c>
      <c r="AY17" s="200">
        <f t="shared" si="14"/>
        <v>0.41387145918465845</v>
      </c>
      <c r="AZ17" s="200">
        <v>0.4192021995268186</v>
      </c>
      <c r="BA17" s="284">
        <f t="shared" si="15"/>
        <v>2.4821926399041843</v>
      </c>
      <c r="BB17" s="284">
        <f t="shared" si="16"/>
        <v>0.29954931571587906</v>
      </c>
      <c r="BC17" s="200">
        <f>'[3]Part-I'!R17/'[3]Part-I'!O17</f>
        <v>0.04462622625108655</v>
      </c>
      <c r="BD17" s="200">
        <f t="shared" si="5"/>
        <v>0.08856877871600646</v>
      </c>
      <c r="BE17" s="284">
        <f t="shared" si="17"/>
        <v>-0.32530268046865196</v>
      </c>
      <c r="BF17" s="200">
        <v>0</v>
      </c>
      <c r="BG17" s="200">
        <v>2157</v>
      </c>
      <c r="BH17" s="200">
        <v>17</v>
      </c>
      <c r="BI17" s="200">
        <f t="shared" si="18"/>
        <v>-13</v>
      </c>
      <c r="BJ17" s="200">
        <f t="shared" si="19"/>
        <v>-300</v>
      </c>
      <c r="BK17" s="200">
        <f t="shared" si="20"/>
        <v>0</v>
      </c>
    </row>
    <row r="18" spans="1:63" s="200" customFormat="1" ht="26.25" customHeight="1">
      <c r="A18" s="195">
        <v>6</v>
      </c>
      <c r="B18" s="196" t="s">
        <v>28</v>
      </c>
      <c r="C18" s="201">
        <v>39869</v>
      </c>
      <c r="D18" s="197">
        <v>15435</v>
      </c>
      <c r="E18" s="197">
        <v>13492</v>
      </c>
      <c r="F18" s="197">
        <v>9346</v>
      </c>
      <c r="G18" s="161">
        <f t="shared" si="0"/>
        <v>38273</v>
      </c>
      <c r="H18" s="198">
        <v>29606</v>
      </c>
      <c r="I18" s="265"/>
      <c r="J18" s="199">
        <v>29601</v>
      </c>
      <c r="K18" s="198">
        <v>917</v>
      </c>
      <c r="L18" s="311"/>
      <c r="M18" s="242">
        <v>2</v>
      </c>
      <c r="N18" s="242">
        <v>0.92763</v>
      </c>
      <c r="O18" s="242">
        <v>3.52932</v>
      </c>
      <c r="P18" s="243">
        <f t="shared" si="6"/>
        <v>6.456949999999999</v>
      </c>
      <c r="Q18" s="244">
        <v>3.5337915</v>
      </c>
      <c r="R18" s="244">
        <v>0.7359800160880337</v>
      </c>
      <c r="S18" s="198">
        <v>33</v>
      </c>
      <c r="T18" s="199">
        <v>5126</v>
      </c>
      <c r="U18" s="198">
        <v>278</v>
      </c>
      <c r="V18" s="226">
        <f t="shared" si="1"/>
        <v>21.81328333502246</v>
      </c>
      <c r="W18" s="227">
        <f t="shared" si="2"/>
        <v>0.5472849410325309</v>
      </c>
      <c r="X18" s="255">
        <f t="shared" si="3"/>
        <v>0.5472849410325309</v>
      </c>
      <c r="Y18" s="255">
        <f t="shared" si="4"/>
        <v>0.2085330930853631</v>
      </c>
      <c r="Z18" s="200">
        <f>ROUND(X18*'[2]Part-I'!P17,5)</f>
        <v>1.31274</v>
      </c>
      <c r="AA18" s="200">
        <f>ROUND(Y18*'[2]Part-I'!O17,5)</f>
        <v>0.12505</v>
      </c>
      <c r="AB18" s="200">
        <f>'Part-II'!K18/'Part-I'!P18</f>
        <v>107.4323806131378</v>
      </c>
      <c r="AC18" s="200">
        <v>99.25205</v>
      </c>
      <c r="AD18" s="200">
        <v>7.852868024691358</v>
      </c>
      <c r="AL18" s="200">
        <v>7.852868024691358</v>
      </c>
      <c r="AM18" s="200">
        <f t="shared" si="7"/>
        <v>0</v>
      </c>
      <c r="AN18" s="200">
        <f>'Part-II'!K18/'Part-I'!AL18</f>
        <v>88.33530728122277</v>
      </c>
      <c r="AO18" s="200">
        <v>6.6260112345679</v>
      </c>
      <c r="AP18" s="200">
        <f t="shared" si="8"/>
        <v>0.30974376447084156</v>
      </c>
      <c r="AQ18" s="200">
        <f t="shared" si="9"/>
        <v>0.14366380411804336</v>
      </c>
      <c r="AR18" s="200">
        <f t="shared" si="10"/>
        <v>0.5465924314111152</v>
      </c>
      <c r="AS18" s="200">
        <f t="shared" si="11"/>
        <v>2.43238</v>
      </c>
      <c r="AT18" s="200">
        <f t="shared" si="12"/>
        <v>1.12817</v>
      </c>
      <c r="AU18" s="200">
        <v>3.52932</v>
      </c>
      <c r="AV18" s="284">
        <f t="shared" si="13"/>
        <v>7.0898699999999995</v>
      </c>
      <c r="AW18" s="284">
        <v>2.48678</v>
      </c>
      <c r="AX18" s="284">
        <f>'[5]Part-I'!$U$13/'[5]Part-I'!$R$13</f>
        <v>0.2085330930853631</v>
      </c>
      <c r="AY18" s="200">
        <f t="shared" si="14"/>
        <v>0.7359800160880337</v>
      </c>
      <c r="AZ18" s="200">
        <v>0.45</v>
      </c>
      <c r="BA18" s="284">
        <f t="shared" si="15"/>
        <v>3.1904415</v>
      </c>
      <c r="BB18" s="284">
        <f t="shared" si="16"/>
        <v>-0.34335000000000004</v>
      </c>
      <c r="BC18" s="200">
        <f>'[3]Part-I'!R18/'[3]Part-I'!O18</f>
        <v>0.2633503104723366</v>
      </c>
      <c r="BD18" s="200">
        <f t="shared" si="5"/>
        <v>0.9294475177562269</v>
      </c>
      <c r="BE18" s="284">
        <f t="shared" si="17"/>
        <v>0.19346750166819326</v>
      </c>
      <c r="BF18" s="200">
        <v>0</v>
      </c>
      <c r="BG18" s="200">
        <v>5126</v>
      </c>
      <c r="BH18" s="200">
        <v>278</v>
      </c>
      <c r="BI18" s="200">
        <f t="shared" si="18"/>
        <v>-33</v>
      </c>
      <c r="BJ18" s="200">
        <f t="shared" si="19"/>
        <v>0</v>
      </c>
      <c r="BK18" s="200">
        <f t="shared" si="20"/>
        <v>0</v>
      </c>
    </row>
    <row r="19" spans="1:63" s="200" customFormat="1" ht="26.25" customHeight="1">
      <c r="A19" s="195">
        <v>7</v>
      </c>
      <c r="B19" s="196" t="s">
        <v>29</v>
      </c>
      <c r="C19" s="201">
        <v>38645</v>
      </c>
      <c r="D19" s="197">
        <v>7774</v>
      </c>
      <c r="E19" s="197">
        <v>16308</v>
      </c>
      <c r="F19" s="197">
        <v>14225</v>
      </c>
      <c r="G19" s="161">
        <f t="shared" si="0"/>
        <v>38307</v>
      </c>
      <c r="H19" s="198">
        <v>25842</v>
      </c>
      <c r="I19" s="265"/>
      <c r="J19" s="199">
        <v>24754</v>
      </c>
      <c r="K19" s="198">
        <v>694</v>
      </c>
      <c r="L19" s="311"/>
      <c r="M19" s="242">
        <v>1.6814</v>
      </c>
      <c r="N19" s="242">
        <v>2.65629</v>
      </c>
      <c r="O19" s="242">
        <v>2.469</v>
      </c>
      <c r="P19" s="243">
        <f t="shared" si="6"/>
        <v>6.80669</v>
      </c>
      <c r="Q19" s="244">
        <v>3.2499140355370217</v>
      </c>
      <c r="R19" s="244">
        <v>0.5148682068277615</v>
      </c>
      <c r="S19" s="198">
        <v>64</v>
      </c>
      <c r="T19" s="199">
        <v>74</v>
      </c>
      <c r="U19" s="198">
        <v>127</v>
      </c>
      <c r="V19" s="226">
        <f t="shared" si="1"/>
        <v>27.49733376424012</v>
      </c>
      <c r="W19" s="227">
        <f t="shared" si="2"/>
        <v>0.4774587994365869</v>
      </c>
      <c r="X19" s="255">
        <f t="shared" si="3"/>
        <v>0.4774587994365869</v>
      </c>
      <c r="Y19" s="255">
        <f t="shared" si="4"/>
        <v>0.2085330930853631</v>
      </c>
      <c r="Z19" s="200">
        <f>ROUND(X19*'[2]Part-I'!P18,5)</f>
        <v>0.33008</v>
      </c>
      <c r="AA19" s="200">
        <f>ROUND(Y19*'[2]Part-I'!O18,5)</f>
        <v>0.04223</v>
      </c>
      <c r="AB19" s="200">
        <f>'Part-II'!K19/'Part-I'!P19</f>
        <v>100.68298982324742</v>
      </c>
      <c r="AC19" s="200">
        <v>100.49439668862637</v>
      </c>
      <c r="AD19" s="200">
        <v>6.08123</v>
      </c>
      <c r="AL19" s="200">
        <v>6.08123</v>
      </c>
      <c r="AM19" s="200">
        <f t="shared" si="7"/>
        <v>0</v>
      </c>
      <c r="AN19" s="200">
        <f>'Part-II'!K19/'Part-I'!AL19</f>
        <v>112.69396158342967</v>
      </c>
      <c r="AO19" s="200">
        <v>4.88015</v>
      </c>
      <c r="AP19" s="200">
        <f t="shared" si="8"/>
        <v>0.24702168014115525</v>
      </c>
      <c r="AQ19" s="200">
        <f t="shared" si="9"/>
        <v>0.39024694822299827</v>
      </c>
      <c r="AR19" s="200">
        <f t="shared" si="10"/>
        <v>0.3627313716358465</v>
      </c>
      <c r="AS19" s="200">
        <f t="shared" si="11"/>
        <v>1.5022</v>
      </c>
      <c r="AT19" s="200">
        <f t="shared" si="12"/>
        <v>2.37318</v>
      </c>
      <c r="AU19" s="200">
        <v>2.469</v>
      </c>
      <c r="AV19" s="284">
        <f t="shared" si="13"/>
        <v>6.344379999999999</v>
      </c>
      <c r="AW19" s="284">
        <v>1.97889</v>
      </c>
      <c r="AX19" s="284">
        <f>'[5]Part-I'!$U$13/'[5]Part-I'!$R$13</f>
        <v>0.2085330930853631</v>
      </c>
      <c r="AY19" s="200">
        <f t="shared" si="14"/>
        <v>0.5148682068277615</v>
      </c>
      <c r="AZ19" s="200">
        <v>0.534417220782148</v>
      </c>
      <c r="BA19" s="284">
        <f t="shared" si="15"/>
        <v>3.390545927185844</v>
      </c>
      <c r="BB19" s="284">
        <f t="shared" si="16"/>
        <v>0.14063189164882228</v>
      </c>
      <c r="BC19" s="200">
        <f>'[3]Part-I'!R19/'[3]Part-I'!O19</f>
        <v>0.19582825947158866</v>
      </c>
      <c r="BD19" s="200">
        <f t="shared" si="5"/>
        <v>0.4834999726353524</v>
      </c>
      <c r="BE19" s="284">
        <f t="shared" si="17"/>
        <v>-0.031368234192409084</v>
      </c>
      <c r="BF19" s="200">
        <v>22</v>
      </c>
      <c r="BG19" s="200">
        <v>201</v>
      </c>
      <c r="BH19" s="200">
        <v>127</v>
      </c>
      <c r="BI19" s="200">
        <f t="shared" si="18"/>
        <v>-42</v>
      </c>
      <c r="BJ19" s="200">
        <f t="shared" si="19"/>
        <v>127</v>
      </c>
      <c r="BK19" s="200">
        <f t="shared" si="20"/>
        <v>0</v>
      </c>
    </row>
    <row r="20" spans="1:63" s="200" customFormat="1" ht="26.25" customHeight="1">
      <c r="A20" s="195">
        <v>8</v>
      </c>
      <c r="B20" s="196" t="s">
        <v>30</v>
      </c>
      <c r="C20" s="201">
        <v>57213</v>
      </c>
      <c r="D20" s="197">
        <v>18393</v>
      </c>
      <c r="E20" s="197">
        <v>20598</v>
      </c>
      <c r="F20" s="197">
        <v>18221</v>
      </c>
      <c r="G20" s="161">
        <f t="shared" si="0"/>
        <v>57212</v>
      </c>
      <c r="H20" s="198">
        <v>24004</v>
      </c>
      <c r="I20" s="265"/>
      <c r="J20" s="199">
        <v>23991</v>
      </c>
      <c r="K20" s="198">
        <v>1339</v>
      </c>
      <c r="L20" s="311"/>
      <c r="M20" s="242">
        <v>0.81535</v>
      </c>
      <c r="N20" s="242">
        <v>1.86664</v>
      </c>
      <c r="O20" s="242">
        <v>2.32112</v>
      </c>
      <c r="P20" s="243">
        <f t="shared" si="6"/>
        <v>5.0031099999999995</v>
      </c>
      <c r="Q20" s="244">
        <v>2.56604</v>
      </c>
      <c r="R20" s="244">
        <v>0.48403033302229803</v>
      </c>
      <c r="S20" s="198">
        <v>38</v>
      </c>
      <c r="T20" s="199">
        <v>527</v>
      </c>
      <c r="U20" s="198">
        <v>71</v>
      </c>
      <c r="V20" s="226">
        <f t="shared" si="1"/>
        <v>20.85411195865116</v>
      </c>
      <c r="W20" s="227">
        <f t="shared" si="2"/>
        <v>0.5128889830525414</v>
      </c>
      <c r="X20" s="255">
        <f t="shared" si="3"/>
        <v>0.5128889830525414</v>
      </c>
      <c r="Y20" s="255">
        <f t="shared" si="4"/>
        <v>0.2085330930853631</v>
      </c>
      <c r="Z20" s="200">
        <f>ROUND(X20*'[2]Part-I'!P19,5)</f>
        <v>0.38885</v>
      </c>
      <c r="AA20" s="200">
        <f>ROUND(Y20*'[2]Part-I'!O19,5)</f>
        <v>0.04705</v>
      </c>
      <c r="AB20" s="200">
        <f>'Part-II'!K20/'Part-I'!P20</f>
        <v>105.89124564520868</v>
      </c>
      <c r="AC20" s="200">
        <v>98.1498546390079</v>
      </c>
      <c r="AD20" s="200">
        <v>4.06574</v>
      </c>
      <c r="AL20" s="200">
        <f>'Part-II'!K20/'Part-I'!AC20</f>
        <v>5.397721188162068</v>
      </c>
      <c r="AM20" s="200">
        <f t="shared" si="7"/>
        <v>1.331981188162068</v>
      </c>
      <c r="AN20" s="200">
        <f>'Part-II'!K20/'Part-I'!AL20</f>
        <v>98.1498546390079</v>
      </c>
      <c r="AO20" s="200">
        <f>'Part-II'!K20/'Part-I'!AC20</f>
        <v>5.397721188162068</v>
      </c>
      <c r="AP20" s="200">
        <f>M20/$P20</f>
        <v>0.16296863350995683</v>
      </c>
      <c r="AQ20" s="200">
        <f t="shared" si="9"/>
        <v>0.3730959343288475</v>
      </c>
      <c r="AR20" s="200">
        <f t="shared" si="10"/>
        <v>0.4639354321611958</v>
      </c>
      <c r="AS20" s="200">
        <f t="shared" si="11"/>
        <v>0.87966</v>
      </c>
      <c r="AT20" s="200">
        <f t="shared" si="12"/>
        <v>2.01387</v>
      </c>
      <c r="AU20" s="200">
        <v>2.32112</v>
      </c>
      <c r="AV20" s="284">
        <f t="shared" si="13"/>
        <v>5.21465</v>
      </c>
      <c r="AW20" s="284">
        <v>1.7092390375043973</v>
      </c>
      <c r="AX20" s="284">
        <f>'[5]Part-I'!$U$13/'[5]Part-I'!$R$13</f>
        <v>0.2085330930853631</v>
      </c>
      <c r="AY20" s="200">
        <f t="shared" si="14"/>
        <v>0.48403033302229803</v>
      </c>
      <c r="AZ20" s="200">
        <v>0.42040047752792786</v>
      </c>
      <c r="BA20" s="284">
        <f t="shared" si="15"/>
        <v>2.1922413501410087</v>
      </c>
      <c r="BB20" s="284">
        <f t="shared" si="16"/>
        <v>-0.37379864985899136</v>
      </c>
      <c r="BC20" s="200">
        <f>'[3]Part-I'!R20/'[3]Part-I'!O20</f>
        <v>0.1840687670817979</v>
      </c>
      <c r="BD20" s="200">
        <f t="shared" si="5"/>
        <v>0.4272456966489028</v>
      </c>
      <c r="BE20" s="284">
        <f t="shared" si="17"/>
        <v>-0.05678463637339526</v>
      </c>
      <c r="BF20" s="200">
        <v>0</v>
      </c>
      <c r="BG20" s="200">
        <v>527</v>
      </c>
      <c r="BH20" s="200">
        <v>71</v>
      </c>
      <c r="BI20" s="200">
        <f t="shared" si="18"/>
        <v>-38</v>
      </c>
      <c r="BJ20" s="200">
        <f t="shared" si="19"/>
        <v>0</v>
      </c>
      <c r="BK20" s="200">
        <f t="shared" si="20"/>
        <v>0</v>
      </c>
    </row>
    <row r="21" spans="1:63" s="200" customFormat="1" ht="26.25" customHeight="1">
      <c r="A21" s="195">
        <v>9</v>
      </c>
      <c r="B21" s="274" t="s">
        <v>31</v>
      </c>
      <c r="C21" s="275">
        <v>24986</v>
      </c>
      <c r="D21" s="276">
        <v>5985</v>
      </c>
      <c r="E21" s="276">
        <v>12135</v>
      </c>
      <c r="F21" s="276">
        <v>6226</v>
      </c>
      <c r="G21" s="277">
        <f t="shared" si="0"/>
        <v>24346</v>
      </c>
      <c r="H21" s="278">
        <v>15190</v>
      </c>
      <c r="I21" s="265"/>
      <c r="J21" s="199">
        <v>14728</v>
      </c>
      <c r="K21" s="198">
        <v>53</v>
      </c>
      <c r="L21" s="311"/>
      <c r="M21" s="242">
        <v>0.77084</v>
      </c>
      <c r="N21" s="242">
        <v>1.45393</v>
      </c>
      <c r="O21" s="242">
        <v>0.69247</v>
      </c>
      <c r="P21" s="243">
        <f t="shared" si="6"/>
        <v>2.91724</v>
      </c>
      <c r="Q21" s="244">
        <v>1.43981</v>
      </c>
      <c r="R21" s="244">
        <v>0.1444029109688214</v>
      </c>
      <c r="S21" s="198">
        <v>40</v>
      </c>
      <c r="T21" s="199">
        <v>216</v>
      </c>
      <c r="U21" s="198">
        <v>94</v>
      </c>
      <c r="V21" s="226">
        <f t="shared" si="1"/>
        <v>19.807441607821836</v>
      </c>
      <c r="W21" s="227">
        <f t="shared" si="2"/>
        <v>0.4935521246109336</v>
      </c>
      <c r="X21" s="255">
        <f t="shared" si="3"/>
        <v>0.4935521246109336</v>
      </c>
      <c r="Y21" s="255">
        <f t="shared" si="4"/>
        <v>0.20853309308536314</v>
      </c>
      <c r="Z21" s="200">
        <f>ROUND(X21*'[2]Part-I'!P20,5)</f>
        <v>0.34569</v>
      </c>
      <c r="AA21" s="200">
        <f>ROUND(Y21*'[2]Part-I'!O20,5)</f>
        <v>0.02349</v>
      </c>
      <c r="AB21" s="200">
        <f>'Part-II'!K21/'Part-I'!P21</f>
        <v>103.26083558431944</v>
      </c>
      <c r="AC21" s="200">
        <v>101.0225111062961</v>
      </c>
      <c r="AD21" s="200">
        <v>2.569435</v>
      </c>
      <c r="AL21" s="200">
        <f>'Part-II'!K21/'Part-I'!AC21</f>
        <v>2.9818763828097503</v>
      </c>
      <c r="AM21" s="200">
        <f t="shared" si="7"/>
        <v>0.4124413828097504</v>
      </c>
      <c r="AN21" s="200">
        <f>'Part-II'!K21/'Part-I'!AL21</f>
        <v>101.0225111062961</v>
      </c>
      <c r="AO21" s="200">
        <f>'Part-II'!K21/'Part-I'!AC21</f>
        <v>2.9818763828097503</v>
      </c>
      <c r="AP21" s="200">
        <f t="shared" si="8"/>
        <v>0.2642360587404533</v>
      </c>
      <c r="AQ21" s="200">
        <f t="shared" si="9"/>
        <v>0.49839231602473566</v>
      </c>
      <c r="AR21" s="200">
        <f t="shared" si="10"/>
        <v>0.23737162523481098</v>
      </c>
      <c r="AS21" s="200">
        <f t="shared" si="11"/>
        <v>0.78792</v>
      </c>
      <c r="AT21" s="200">
        <f t="shared" si="12"/>
        <v>1.48614</v>
      </c>
      <c r="AU21" s="200">
        <v>0.69247</v>
      </c>
      <c r="AV21" s="284">
        <f t="shared" si="13"/>
        <v>2.96653</v>
      </c>
      <c r="AW21" s="284">
        <v>0.9931318624359006</v>
      </c>
      <c r="AX21" s="284">
        <f>'[5]Part-I'!$U$13/'[5]Part-I'!$R$13</f>
        <v>0.2085330930853631</v>
      </c>
      <c r="AY21" s="200">
        <f t="shared" si="14"/>
        <v>0.1444029109688214</v>
      </c>
      <c r="AZ21" s="200">
        <v>0.522066868712298</v>
      </c>
      <c r="BA21" s="284">
        <f t="shared" si="15"/>
        <v>1.5487270280410934</v>
      </c>
      <c r="BB21" s="284">
        <f t="shared" si="16"/>
        <v>0.10891702804109338</v>
      </c>
      <c r="BC21" s="200">
        <f>'[3]Part-I'!R21/'[3]Part-I'!O21</f>
        <v>0.19180597365443328</v>
      </c>
      <c r="BD21" s="200">
        <f t="shared" si="5"/>
        <v>0.13281988257648542</v>
      </c>
      <c r="BE21" s="284">
        <f t="shared" si="17"/>
        <v>-0.011583028392335992</v>
      </c>
      <c r="BF21" s="200">
        <v>0</v>
      </c>
      <c r="BG21" s="200">
        <v>204</v>
      </c>
      <c r="BH21" s="200">
        <v>94</v>
      </c>
      <c r="BI21" s="200">
        <f t="shared" si="18"/>
        <v>-40</v>
      </c>
      <c r="BJ21" s="200">
        <f t="shared" si="19"/>
        <v>-12</v>
      </c>
      <c r="BK21" s="200">
        <f t="shared" si="20"/>
        <v>0</v>
      </c>
    </row>
    <row r="22" spans="1:63" s="200" customFormat="1" ht="26.25" customHeight="1">
      <c r="A22" s="263">
        <v>10</v>
      </c>
      <c r="B22" s="196" t="s">
        <v>32</v>
      </c>
      <c r="C22" s="201">
        <v>67180</v>
      </c>
      <c r="D22" s="197">
        <v>49852</v>
      </c>
      <c r="E22" s="197">
        <v>1048</v>
      </c>
      <c r="F22" s="197">
        <v>14866</v>
      </c>
      <c r="G22" s="161">
        <f t="shared" si="0"/>
        <v>65766</v>
      </c>
      <c r="H22" s="198">
        <v>39776</v>
      </c>
      <c r="I22" s="265"/>
      <c r="J22" s="199">
        <v>39574</v>
      </c>
      <c r="K22" s="198">
        <v>4224</v>
      </c>
      <c r="L22" s="231"/>
      <c r="M22" s="242">
        <v>4.3479</v>
      </c>
      <c r="N22" s="242">
        <v>0.09941</v>
      </c>
      <c r="O22" s="242">
        <v>2.66103</v>
      </c>
      <c r="P22" s="243">
        <f t="shared" si="6"/>
        <v>7.10834</v>
      </c>
      <c r="Q22" s="244">
        <v>4.7794688141190145</v>
      </c>
      <c r="R22" s="244">
        <v>0.5549128166929438</v>
      </c>
      <c r="S22" s="198">
        <v>20</v>
      </c>
      <c r="T22" s="199">
        <v>1153</v>
      </c>
      <c r="U22" s="198">
        <v>73</v>
      </c>
      <c r="V22" s="226">
        <f t="shared" si="1"/>
        <v>17.962146864102692</v>
      </c>
      <c r="W22" s="227">
        <f t="shared" si="2"/>
        <v>0.6723748180473943</v>
      </c>
      <c r="X22" s="255">
        <f t="shared" si="3"/>
        <v>0.6723748180473943</v>
      </c>
      <c r="Y22" s="255">
        <f t="shared" si="4"/>
        <v>0.20853309308536314</v>
      </c>
      <c r="Z22" s="200">
        <f>ROUND(X22*'[2]Part-I'!P21,5)</f>
        <v>1.5706</v>
      </c>
      <c r="AA22" s="200">
        <f>ROUND(Y22*'[2]Part-I'!O21,5)</f>
        <v>0.0653</v>
      </c>
      <c r="AB22" s="200">
        <f>'Part-II'!K22/'Part-I'!P22</f>
        <v>100.0901926469471</v>
      </c>
      <c r="AC22" s="200">
        <v>99.25789</v>
      </c>
      <c r="AD22" s="200">
        <v>6.670714800000001</v>
      </c>
      <c r="AL22" s="200">
        <f>'Part-II'!K22/'Part-I'!AC22</f>
        <v>7.1679452384087545</v>
      </c>
      <c r="AM22" s="200">
        <f t="shared" si="7"/>
        <v>0.4972304384087538</v>
      </c>
      <c r="AN22" s="200">
        <f>'Part-II'!K22/'Part-I'!AL22</f>
        <v>99.25789</v>
      </c>
      <c r="AO22" s="200">
        <f>'Part-II'!K22/'Part-I'!AC22</f>
        <v>7.1679452384087545</v>
      </c>
      <c r="AP22" s="200">
        <f t="shared" si="8"/>
        <v>0.6116617944555269</v>
      </c>
      <c r="AQ22" s="200">
        <f t="shared" si="9"/>
        <v>0.013984981022292124</v>
      </c>
      <c r="AR22" s="200">
        <f t="shared" si="10"/>
        <v>0.37435322452218095</v>
      </c>
      <c r="AS22" s="200">
        <f>ROUND(AP22*$AL22,5)</f>
        <v>4.38436</v>
      </c>
      <c r="AT22" s="200">
        <f t="shared" si="12"/>
        <v>0.10024</v>
      </c>
      <c r="AU22" s="200">
        <v>2.66103</v>
      </c>
      <c r="AV22" s="284">
        <f t="shared" si="13"/>
        <v>7.145630000000001</v>
      </c>
      <c r="AW22" s="284">
        <v>1.7581101627622788</v>
      </c>
      <c r="AX22" s="284">
        <f>'[5]Part-I'!$U$13/'[5]Part-I'!$R$13</f>
        <v>0.2085330930853631</v>
      </c>
      <c r="AY22" s="200">
        <f t="shared" si="14"/>
        <v>0.5549128166929438</v>
      </c>
      <c r="AZ22" s="200">
        <v>0.6580525831598315</v>
      </c>
      <c r="BA22" s="284">
        <f t="shared" si="15"/>
        <v>4.702200279804387</v>
      </c>
      <c r="BB22" s="284">
        <f t="shared" si="16"/>
        <v>-0.07726853431462732</v>
      </c>
      <c r="BC22" s="200">
        <f>'[3]Part-I'!R22/'[3]Part-I'!O22</f>
        <v>0.12020160435146027</v>
      </c>
      <c r="BD22" s="200">
        <f t="shared" si="5"/>
        <v>0.3198600752273663</v>
      </c>
      <c r="BE22" s="284">
        <f t="shared" si="17"/>
        <v>-0.23505274146557747</v>
      </c>
      <c r="BF22" s="200">
        <v>5</v>
      </c>
      <c r="BG22" s="200">
        <v>1066</v>
      </c>
      <c r="BH22" s="200">
        <v>73</v>
      </c>
      <c r="BI22" s="200">
        <f t="shared" si="18"/>
        <v>-15</v>
      </c>
      <c r="BJ22" s="200">
        <f t="shared" si="19"/>
        <v>-87</v>
      </c>
      <c r="BK22" s="200">
        <f t="shared" si="20"/>
        <v>0</v>
      </c>
    </row>
    <row r="23" spans="1:63" s="200" customFormat="1" ht="26.25" customHeight="1">
      <c r="A23" s="263">
        <v>11</v>
      </c>
      <c r="B23" s="196" t="s">
        <v>33</v>
      </c>
      <c r="C23" s="201">
        <v>25551</v>
      </c>
      <c r="D23" s="197">
        <v>3981</v>
      </c>
      <c r="E23" s="197">
        <v>14866</v>
      </c>
      <c r="F23" s="197">
        <v>6669</v>
      </c>
      <c r="G23" s="161">
        <f t="shared" si="0"/>
        <v>25516</v>
      </c>
      <c r="H23" s="198">
        <v>17593</v>
      </c>
      <c r="I23" s="265"/>
      <c r="J23" s="199">
        <v>17588</v>
      </c>
      <c r="K23" s="198">
        <v>245</v>
      </c>
      <c r="L23" s="231"/>
      <c r="M23" s="242">
        <v>0.30522</v>
      </c>
      <c r="N23" s="242">
        <v>1.18338</v>
      </c>
      <c r="O23" s="242">
        <v>0.53757</v>
      </c>
      <c r="P23" s="243">
        <f t="shared" si="6"/>
        <v>2.02617</v>
      </c>
      <c r="Q23" s="244">
        <v>2.19229</v>
      </c>
      <c r="R23" s="244">
        <v>0.11210113484989864</v>
      </c>
      <c r="S23" s="198">
        <v>13</v>
      </c>
      <c r="T23" s="199">
        <v>52</v>
      </c>
      <c r="U23" s="198">
        <v>16</v>
      </c>
      <c r="V23" s="226">
        <f t="shared" si="1"/>
        <v>11.520184216511257</v>
      </c>
      <c r="W23" s="227">
        <f t="shared" si="2"/>
        <v>1.081987197520445</v>
      </c>
      <c r="X23" s="255"/>
      <c r="Y23" s="255"/>
      <c r="Z23" s="200">
        <f>ROUND(X23*'[2]Part-I'!P22,5)</f>
        <v>0</v>
      </c>
      <c r="AA23" s="200">
        <f>ROUND(Y23*'[2]Part-I'!O22,5)</f>
        <v>0</v>
      </c>
      <c r="AB23" s="200">
        <f>'Part-II'!K23/'Part-I'!P23</f>
        <v>103.7008000315867</v>
      </c>
      <c r="AC23" s="200">
        <v>99.11690671810766</v>
      </c>
      <c r="AD23" s="200">
        <v>1.85544</v>
      </c>
      <c r="AL23" s="200">
        <v>1.85544</v>
      </c>
      <c r="AM23" s="200">
        <f t="shared" si="7"/>
        <v>0</v>
      </c>
      <c r="AN23" s="200">
        <f>'Part-II'!K23/'Part-I'!AL23</f>
        <v>113.24292351140431</v>
      </c>
      <c r="AO23" s="200">
        <v>1.59258</v>
      </c>
      <c r="AP23" s="200">
        <f t="shared" si="8"/>
        <v>0.1506388901227439</v>
      </c>
      <c r="AQ23" s="200">
        <f t="shared" si="9"/>
        <v>0.5840477353825198</v>
      </c>
      <c r="AR23" s="200">
        <f t="shared" si="10"/>
        <v>0.26531337449473635</v>
      </c>
      <c r="AS23" s="200">
        <f t="shared" si="11"/>
        <v>0.2795</v>
      </c>
      <c r="AT23" s="200">
        <f t="shared" si="12"/>
        <v>1.08367</v>
      </c>
      <c r="AU23" s="200">
        <v>0.53757</v>
      </c>
      <c r="AV23" s="284">
        <f t="shared" si="13"/>
        <v>1.9007399999999999</v>
      </c>
      <c r="AW23" s="284">
        <v>0.5195297596644837</v>
      </c>
      <c r="AX23" s="284">
        <f>'[5]Part-I'!$U$13/'[5]Part-I'!$R$13</f>
        <v>0.2085330930853631</v>
      </c>
      <c r="AY23" s="200">
        <f t="shared" si="14"/>
        <v>0.11210113484989864</v>
      </c>
      <c r="AZ23" s="200">
        <v>0.34204247196373183</v>
      </c>
      <c r="BA23" s="284">
        <f t="shared" si="15"/>
        <v>0.6501338081603436</v>
      </c>
      <c r="BB23" s="284">
        <f t="shared" si="16"/>
        <v>-1.5421561918396562</v>
      </c>
      <c r="BC23" s="200">
        <f>'[3]Part-I'!R23/'[3]Part-I'!O23</f>
        <v>0.1960001958288456</v>
      </c>
      <c r="BD23" s="200">
        <f t="shared" si="5"/>
        <v>0.10536382527171252</v>
      </c>
      <c r="BE23" s="284">
        <f t="shared" si="17"/>
        <v>-0.006737309578186121</v>
      </c>
      <c r="BF23" s="200">
        <v>0</v>
      </c>
      <c r="BG23" s="200">
        <v>68</v>
      </c>
      <c r="BH23" s="200">
        <v>16</v>
      </c>
      <c r="BI23" s="200">
        <f t="shared" si="18"/>
        <v>-13</v>
      </c>
      <c r="BJ23" s="200">
        <f t="shared" si="19"/>
        <v>16</v>
      </c>
      <c r="BK23" s="200">
        <f t="shared" si="20"/>
        <v>0</v>
      </c>
    </row>
    <row r="24" spans="1:63" s="200" customFormat="1" ht="26.25" customHeight="1">
      <c r="A24" s="263">
        <v>12</v>
      </c>
      <c r="B24" s="196" t="s">
        <v>34</v>
      </c>
      <c r="C24" s="201">
        <v>50740</v>
      </c>
      <c r="D24" s="197">
        <v>29823</v>
      </c>
      <c r="E24" s="197">
        <v>2726</v>
      </c>
      <c r="F24" s="197">
        <v>17511</v>
      </c>
      <c r="G24" s="161">
        <f t="shared" si="0"/>
        <v>50060</v>
      </c>
      <c r="H24" s="198">
        <v>19461</v>
      </c>
      <c r="I24" s="265"/>
      <c r="J24" s="199">
        <v>19415</v>
      </c>
      <c r="K24" s="198">
        <v>3124</v>
      </c>
      <c r="L24" s="231"/>
      <c r="M24" s="242">
        <v>1.23528</v>
      </c>
      <c r="N24" s="242">
        <v>0.28583</v>
      </c>
      <c r="O24" s="242">
        <v>1.41745</v>
      </c>
      <c r="P24" s="243">
        <f t="shared" si="6"/>
        <v>2.93856</v>
      </c>
      <c r="Q24" s="244">
        <v>1.150122753303085</v>
      </c>
      <c r="R24" s="244">
        <v>0.29558523279384796</v>
      </c>
      <c r="S24" s="198">
        <v>18</v>
      </c>
      <c r="T24" s="199">
        <v>1085</v>
      </c>
      <c r="U24" s="198">
        <v>16</v>
      </c>
      <c r="V24" s="226">
        <f t="shared" si="1"/>
        <v>15.135513778006695</v>
      </c>
      <c r="W24" s="227">
        <f t="shared" si="2"/>
        <v>0.39138991659284994</v>
      </c>
      <c r="X24" s="255">
        <f>Q24/P24</f>
        <v>0.39138991659284994</v>
      </c>
      <c r="Y24" s="255">
        <f>R24/O24</f>
        <v>0.2085330930853631</v>
      </c>
      <c r="Z24" s="200">
        <f>ROUND(X24*'[2]Part-I'!P23,5)</f>
        <v>0.15098</v>
      </c>
      <c r="AA24" s="200">
        <v>0.09394</v>
      </c>
      <c r="AB24" s="200">
        <f>'Part-II'!K24/'Part-I'!P24</f>
        <v>114.26870984427748</v>
      </c>
      <c r="AC24" s="200">
        <v>100.4488</v>
      </c>
      <c r="AD24" s="200">
        <v>2.6645418</v>
      </c>
      <c r="AF24" s="233"/>
      <c r="AI24" s="234"/>
      <c r="AL24" s="200">
        <f>'Part-II'!K24/'Part-I'!AC24</f>
        <v>3.3428518807591527</v>
      </c>
      <c r="AM24" s="200">
        <f t="shared" si="7"/>
        <v>0.6783100807591529</v>
      </c>
      <c r="AN24" s="200">
        <f>'Part-II'!K24/'Part-I'!AL24</f>
        <v>100.4488</v>
      </c>
      <c r="AO24" s="200">
        <f>'Part-II'!K24/'Part-I'!AC24</f>
        <v>3.3428518807591527</v>
      </c>
      <c r="AP24" s="200">
        <f t="shared" si="8"/>
        <v>0.42036916040509636</v>
      </c>
      <c r="AQ24" s="200">
        <f t="shared" si="9"/>
        <v>0.09726873026244147</v>
      </c>
      <c r="AR24" s="200">
        <f t="shared" si="10"/>
        <v>0.4823621093324622</v>
      </c>
      <c r="AS24" s="200">
        <f t="shared" si="11"/>
        <v>1.40523</v>
      </c>
      <c r="AT24" s="200">
        <f t="shared" si="12"/>
        <v>0.32515</v>
      </c>
      <c r="AU24" s="200">
        <v>1.41745</v>
      </c>
      <c r="AV24" s="284">
        <f t="shared" si="13"/>
        <v>3.14783</v>
      </c>
      <c r="AW24" s="284">
        <v>0.8793335336249937</v>
      </c>
      <c r="AX24" s="284">
        <f>'[5]Part-I'!$U$13/'[5]Part-I'!$R$13</f>
        <v>0.2085330930853631</v>
      </c>
      <c r="AY24" s="200">
        <f t="shared" si="14"/>
        <v>0.29558523279384796</v>
      </c>
      <c r="AZ24" s="200">
        <v>0.41007418102774484</v>
      </c>
      <c r="BA24" s="284">
        <f t="shared" si="15"/>
        <v>1.290843809264566</v>
      </c>
      <c r="BB24" s="284">
        <f t="shared" si="16"/>
        <v>0.14072105596148088</v>
      </c>
      <c r="BC24" s="200">
        <f>'[3]Part-I'!R24/'[3]Part-I'!O24</f>
        <v>0.47593030124040164</v>
      </c>
      <c r="BD24" s="200">
        <f t="shared" si="5"/>
        <v>0.6746074054932073</v>
      </c>
      <c r="BE24" s="284">
        <f t="shared" si="17"/>
        <v>0.37902217269935934</v>
      </c>
      <c r="BF24" s="200">
        <v>3</v>
      </c>
      <c r="BG24" s="200">
        <v>1012</v>
      </c>
      <c r="BH24" s="200">
        <v>16</v>
      </c>
      <c r="BI24" s="200">
        <f t="shared" si="18"/>
        <v>-15</v>
      </c>
      <c r="BJ24" s="200">
        <f t="shared" si="19"/>
        <v>-73</v>
      </c>
      <c r="BK24" s="200">
        <f t="shared" si="20"/>
        <v>0</v>
      </c>
    </row>
    <row r="25" spans="1:63" s="200" customFormat="1" ht="26.25" customHeight="1">
      <c r="A25" s="263">
        <v>13</v>
      </c>
      <c r="B25" s="196" t="s">
        <v>35</v>
      </c>
      <c r="C25" s="201">
        <v>59423</v>
      </c>
      <c r="D25" s="197">
        <v>36995</v>
      </c>
      <c r="E25" s="197">
        <v>4458</v>
      </c>
      <c r="F25" s="197">
        <v>17558</v>
      </c>
      <c r="G25" s="161">
        <f t="shared" si="0"/>
        <v>59011</v>
      </c>
      <c r="H25" s="198">
        <v>28865</v>
      </c>
      <c r="I25" s="265"/>
      <c r="J25" s="199">
        <v>28855</v>
      </c>
      <c r="K25" s="198">
        <v>7084</v>
      </c>
      <c r="L25" s="231"/>
      <c r="M25" s="242">
        <v>2.19765</v>
      </c>
      <c r="N25" s="242">
        <v>0.19323</v>
      </c>
      <c r="O25" s="242">
        <v>1.443</v>
      </c>
      <c r="P25" s="243">
        <f t="shared" si="6"/>
        <v>3.83388</v>
      </c>
      <c r="Q25" s="244">
        <v>1.31273</v>
      </c>
      <c r="R25" s="244">
        <v>0.300913253322179</v>
      </c>
      <c r="S25" s="198">
        <v>36</v>
      </c>
      <c r="T25" s="199">
        <v>830</v>
      </c>
      <c r="U25" s="198">
        <v>95</v>
      </c>
      <c r="V25" s="226">
        <f t="shared" si="1"/>
        <v>13.286709409114538</v>
      </c>
      <c r="W25" s="227">
        <f t="shared" si="2"/>
        <v>0.34240247477750996</v>
      </c>
      <c r="X25" s="255">
        <f>Q25/P25</f>
        <v>0.34240247477750996</v>
      </c>
      <c r="Y25" s="255">
        <f>R25/O25</f>
        <v>0.2085330930853631</v>
      </c>
      <c r="Z25" s="200">
        <f>ROUND(X25*'[2]Part-I'!P24,5)</f>
        <v>0.07384</v>
      </c>
      <c r="AA25" s="200">
        <v>0.03738</v>
      </c>
      <c r="AB25" s="200">
        <f>'Part-II'!K25/'Part-I'!P25</f>
        <v>115.87648544033719</v>
      </c>
      <c r="AC25" s="200">
        <v>113.51531144472253</v>
      </c>
      <c r="AD25" s="200">
        <v>3.08302</v>
      </c>
      <c r="AL25" s="200">
        <v>3.08302</v>
      </c>
      <c r="AM25" s="200">
        <f t="shared" si="7"/>
        <v>0</v>
      </c>
      <c r="AN25" s="200">
        <f>'Part-II'!K25/'Part-I'!AL25</f>
        <v>144.09784561890612</v>
      </c>
      <c r="AO25" s="200">
        <v>1.94327</v>
      </c>
      <c r="AP25" s="200">
        <f t="shared" si="8"/>
        <v>0.5732182540924599</v>
      </c>
      <c r="AQ25" s="200">
        <f t="shared" si="9"/>
        <v>0.050400638517637486</v>
      </c>
      <c r="AR25" s="200">
        <f t="shared" si="10"/>
        <v>0.37638110738990266</v>
      </c>
      <c r="AS25" s="200">
        <f t="shared" si="11"/>
        <v>1.76724</v>
      </c>
      <c r="AT25" s="200">
        <f t="shared" si="12"/>
        <v>0.15539</v>
      </c>
      <c r="AU25" s="200">
        <v>1.443</v>
      </c>
      <c r="AV25" s="284">
        <f t="shared" si="13"/>
        <v>3.36563</v>
      </c>
      <c r="AW25" s="284">
        <v>0.5321622038078027</v>
      </c>
      <c r="AX25" s="284">
        <f>'[5]Part-I'!$U$13/'[5]Part-I'!$R$13</f>
        <v>0.2085330930853631</v>
      </c>
      <c r="AY25" s="200">
        <f t="shared" si="14"/>
        <v>0.300913253322179</v>
      </c>
      <c r="AZ25" s="200">
        <v>0.3296711213572998</v>
      </c>
      <c r="BA25" s="284">
        <f t="shared" si="15"/>
        <v>1.109551016173769</v>
      </c>
      <c r="BB25" s="284">
        <f t="shared" si="16"/>
        <v>-0.203178983826231</v>
      </c>
      <c r="BC25" s="200">
        <f>'[3]Part-I'!R25/'[3]Part-I'!O25</f>
        <v>0.3038964783909454</v>
      </c>
      <c r="BD25" s="200">
        <f t="shared" si="5"/>
        <v>0.43852261831813427</v>
      </c>
      <c r="BE25" s="284">
        <f t="shared" si="17"/>
        <v>0.13760936499595527</v>
      </c>
      <c r="BF25" s="200">
        <v>1</v>
      </c>
      <c r="BG25" s="200">
        <v>653</v>
      </c>
      <c r="BH25" s="200">
        <v>95</v>
      </c>
      <c r="BI25" s="200">
        <f t="shared" si="18"/>
        <v>-35</v>
      </c>
      <c r="BJ25" s="200">
        <f t="shared" si="19"/>
        <v>-177</v>
      </c>
      <c r="BK25" s="200">
        <f t="shared" si="20"/>
        <v>0</v>
      </c>
    </row>
    <row r="26" spans="1:38" s="166" customFormat="1" ht="26.25" customHeight="1">
      <c r="A26" s="260"/>
      <c r="B26" s="162" t="s">
        <v>36</v>
      </c>
      <c r="C26" s="162">
        <f aca="true" t="shared" si="21" ref="C26:U26">SUM(C13:C25)</f>
        <v>633775</v>
      </c>
      <c r="D26" s="162">
        <f t="shared" si="21"/>
        <v>278529</v>
      </c>
      <c r="E26" s="162">
        <f t="shared" si="21"/>
        <v>161162</v>
      </c>
      <c r="F26" s="162">
        <f t="shared" si="21"/>
        <v>180087</v>
      </c>
      <c r="G26" s="162">
        <f t="shared" si="21"/>
        <v>619778</v>
      </c>
      <c r="H26" s="162">
        <f t="shared" si="21"/>
        <v>340541</v>
      </c>
      <c r="I26" s="264">
        <f>SUM(I13:I25)</f>
        <v>0</v>
      </c>
      <c r="J26" s="162">
        <f>SUM(J13:J25)</f>
        <v>337305</v>
      </c>
      <c r="K26" s="162">
        <f>SUM(K13:K25)</f>
        <v>30209</v>
      </c>
      <c r="L26" s="230">
        <f>SUM(L13:L25)</f>
        <v>0</v>
      </c>
      <c r="M26" s="163">
        <f t="shared" si="21"/>
        <v>27.825712999999997</v>
      </c>
      <c r="N26" s="163">
        <f t="shared" si="21"/>
        <v>15.887220000000001</v>
      </c>
      <c r="O26" s="163">
        <f t="shared" si="21"/>
        <v>24.94568</v>
      </c>
      <c r="P26" s="163">
        <f t="shared" si="21"/>
        <v>68.65861299999999</v>
      </c>
      <c r="Q26" s="163">
        <f t="shared" si="21"/>
        <v>33.208891406937525</v>
      </c>
      <c r="R26" s="163">
        <f t="shared" si="21"/>
        <v>5.20199980951768</v>
      </c>
      <c r="S26" s="164">
        <f t="shared" si="21"/>
        <v>668</v>
      </c>
      <c r="T26" s="164">
        <f t="shared" si="21"/>
        <v>15598</v>
      </c>
      <c r="U26" s="164">
        <f t="shared" si="21"/>
        <v>924</v>
      </c>
      <c r="V26" s="229">
        <f t="shared" si="1"/>
        <v>20.355053438282855</v>
      </c>
      <c r="W26" s="228">
        <f t="shared" si="2"/>
        <v>0.48368136138924817</v>
      </c>
      <c r="X26" s="256"/>
      <c r="Y26" s="256"/>
      <c r="Z26" s="256"/>
      <c r="AA26" s="256"/>
      <c r="AB26" s="256"/>
      <c r="AC26" s="200">
        <f>'Part-II'!K26/'Part-I'!P26</f>
        <v>105.31989657291798</v>
      </c>
      <c r="AL26" s="166">
        <f>SUM(AL13:AL25)</f>
        <v>69.90594397074558</v>
      </c>
    </row>
    <row r="27" spans="1:23" s="217" customFormat="1" ht="37.5" customHeight="1">
      <c r="A27" s="279"/>
      <c r="B27" s="314"/>
      <c r="C27" s="314"/>
      <c r="D27" s="315">
        <v>213245</v>
      </c>
      <c r="E27" s="315">
        <v>101708</v>
      </c>
      <c r="F27" s="315">
        <v>317233</v>
      </c>
      <c r="G27" s="315">
        <f>SUM(D27:F27)</f>
        <v>632186</v>
      </c>
      <c r="H27" s="316">
        <v>300656</v>
      </c>
      <c r="I27" s="316">
        <v>2.813</v>
      </c>
      <c r="J27" s="303">
        <f>P26/I27</f>
        <v>24.4076121578386</v>
      </c>
      <c r="K27" s="279"/>
      <c r="L27" s="218"/>
      <c r="P27" s="219">
        <f>P26-'[4]Part-I'!$P$26</f>
        <v>15.181582999999996</v>
      </c>
      <c r="T27" s="217" t="s">
        <v>119</v>
      </c>
      <c r="V27" s="217">
        <f t="shared" si="1"/>
        <v>62200.19763434487</v>
      </c>
      <c r="W27" s="217">
        <f t="shared" si="2"/>
        <v>0</v>
      </c>
    </row>
    <row r="28" spans="2:38" s="213" customFormat="1" ht="15.75">
      <c r="B28" s="134"/>
      <c r="C28" s="261"/>
      <c r="D28" s="261"/>
      <c r="E28" s="261"/>
      <c r="F28" s="261"/>
      <c r="G28" s="261">
        <f>G27-G26</f>
        <v>12408</v>
      </c>
      <c r="H28" s="215">
        <f>H27/100000</f>
        <v>3.00656</v>
      </c>
      <c r="I28" s="214">
        <f>P26/H28</f>
        <v>22.83626902506519</v>
      </c>
      <c r="J28" s="212"/>
      <c r="L28" s="214"/>
      <c r="M28" s="220"/>
      <c r="N28" s="220"/>
      <c r="O28" s="220"/>
      <c r="P28" s="220"/>
      <c r="Q28" s="212"/>
      <c r="R28" s="238"/>
      <c r="T28" s="212" t="s">
        <v>119</v>
      </c>
      <c r="V28" s="165"/>
      <c r="W28" s="216"/>
      <c r="X28" s="257"/>
      <c r="Y28" s="257"/>
      <c r="Z28" s="257"/>
      <c r="AA28" s="257"/>
      <c r="AB28" s="257"/>
      <c r="AL28" s="213" t="s">
        <v>119</v>
      </c>
    </row>
    <row r="29" spans="3:28" ht="13.5" customHeight="1">
      <c r="C29" s="262"/>
      <c r="D29" s="262"/>
      <c r="E29" s="262" t="s">
        <v>119</v>
      </c>
      <c r="F29" s="262"/>
      <c r="G29" s="262"/>
      <c r="H29" s="239"/>
      <c r="J29" s="39"/>
      <c r="L29" s="305"/>
      <c r="M29" s="223"/>
      <c r="N29" s="223"/>
      <c r="O29" s="223"/>
      <c r="P29" s="224"/>
      <c r="Q29" s="183"/>
      <c r="R29" s="183"/>
      <c r="V29" s="165"/>
      <c r="W29" s="193"/>
      <c r="X29" s="258"/>
      <c r="Y29" s="258"/>
      <c r="Z29" s="258"/>
      <c r="AA29" s="258"/>
      <c r="AB29" s="258"/>
    </row>
    <row r="30" spans="3:28" ht="16.5">
      <c r="C30" s="262">
        <v>213906</v>
      </c>
      <c r="D30" s="262">
        <v>102185</v>
      </c>
      <c r="E30" s="262">
        <v>317343</v>
      </c>
      <c r="F30" s="262"/>
      <c r="G30" s="262"/>
      <c r="J30" s="39"/>
      <c r="L30" s="192"/>
      <c r="P30" s="39"/>
      <c r="Q30" s="39"/>
      <c r="R30" s="39"/>
      <c r="V30" s="165"/>
      <c r="W30" s="193"/>
      <c r="X30" s="258"/>
      <c r="Y30" s="258"/>
      <c r="Z30" s="258"/>
      <c r="AA30" s="258"/>
      <c r="AB30" s="258"/>
    </row>
    <row r="31" spans="3:20" ht="14.25" customHeight="1">
      <c r="C31" s="262"/>
      <c r="D31" s="262" t="s">
        <v>119</v>
      </c>
      <c r="E31" s="262"/>
      <c r="F31" s="262"/>
      <c r="G31" s="262"/>
      <c r="L31" s="192"/>
      <c r="M31" s="221"/>
      <c r="N31" s="221"/>
      <c r="O31" s="221"/>
      <c r="Q31" s="95" t="s">
        <v>134</v>
      </c>
      <c r="R31" s="95"/>
      <c r="T31" s="1" t="s">
        <v>119</v>
      </c>
    </row>
    <row r="32" spans="4:18" ht="16.5">
      <c r="D32" s="1" t="s">
        <v>119</v>
      </c>
      <c r="M32" s="183"/>
      <c r="N32" s="183"/>
      <c r="O32" s="183"/>
      <c r="Q32" s="97" t="s">
        <v>135</v>
      </c>
      <c r="R32" s="97"/>
    </row>
    <row r="33" spans="13:18" ht="16.5">
      <c r="M33" s="27"/>
      <c r="Q33" s="97" t="s">
        <v>115</v>
      </c>
      <c r="R33" s="97"/>
    </row>
    <row r="34" spans="17:18" ht="16.5">
      <c r="Q34" s="99" t="s">
        <v>136</v>
      </c>
      <c r="R34" s="99"/>
    </row>
    <row r="35" spans="17:47" ht="16.5">
      <c r="Q35" s="97" t="s">
        <v>117</v>
      </c>
      <c r="R35" s="97"/>
      <c r="AU35" s="1" t="s">
        <v>119</v>
      </c>
    </row>
  </sheetData>
  <sheetProtection/>
  <mergeCells count="32">
    <mergeCell ref="D8:G8"/>
    <mergeCell ref="D10:G10"/>
    <mergeCell ref="C10:C11"/>
    <mergeCell ref="A10:A11"/>
    <mergeCell ref="B10:B11"/>
    <mergeCell ref="A8:A9"/>
    <mergeCell ref="B8:B9"/>
    <mergeCell ref="H10:H11"/>
    <mergeCell ref="H8:H9"/>
    <mergeCell ref="J10:J11"/>
    <mergeCell ref="J8:J9"/>
    <mergeCell ref="W10:W11"/>
    <mergeCell ref="V10:V11"/>
    <mergeCell ref="M8:Q8"/>
    <mergeCell ref="I10:I11"/>
    <mergeCell ref="I8:I9"/>
    <mergeCell ref="L10:L11"/>
    <mergeCell ref="K10:K11"/>
    <mergeCell ref="K8:K9"/>
    <mergeCell ref="L8:L9"/>
    <mergeCell ref="T7:U7"/>
    <mergeCell ref="S8:S9"/>
    <mergeCell ref="T8:T9"/>
    <mergeCell ref="M10:R10"/>
    <mergeCell ref="U8:U9"/>
    <mergeCell ref="S10:S11"/>
    <mergeCell ref="T10:T11"/>
    <mergeCell ref="U10:U11"/>
    <mergeCell ref="P1:S1"/>
    <mergeCell ref="A2:U2"/>
    <mergeCell ref="A4:U4"/>
    <mergeCell ref="A6:U6"/>
  </mergeCells>
  <conditionalFormatting sqref="W28:AB30 W13:Y26 Z26:AB26">
    <cfRule type="cellIs" priority="1" dxfId="3" operator="lessThan" stopIfTrue="1">
      <formula>0.4</formula>
    </cfRule>
  </conditionalFormatting>
  <printOptions/>
  <pageMargins left="0.5" right="0.25" top="0.25" bottom="0.25" header="0.31496062992126" footer="0.31496062992126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5"/>
  <sheetViews>
    <sheetView tabSelected="1" view="pageBreakPreview" zoomScale="70" zoomScaleNormal="70" zoomScaleSheetLayoutView="70" zoomScalePageLayoutView="0" workbookViewId="0" topLeftCell="A1">
      <pane xSplit="2" ySplit="12" topLeftCell="C23" activePane="bottomRight" state="frozen"/>
      <selection pane="topLeft" activeCell="BE14" sqref="BE14:BF14"/>
      <selection pane="topRight" activeCell="BE14" sqref="BE14:BF14"/>
      <selection pane="bottomLeft" activeCell="BE14" sqref="BE14:BF14"/>
      <selection pane="bottomRight" activeCell="P35" sqref="P34:P35"/>
    </sheetView>
  </sheetViews>
  <sheetFormatPr defaultColWidth="9.140625" defaultRowHeight="15"/>
  <cols>
    <col min="1" max="1" width="4.57421875" style="4" customWidth="1"/>
    <col min="2" max="2" width="17.00390625" style="3" customWidth="1"/>
    <col min="3" max="3" width="11.7109375" style="4" customWidth="1"/>
    <col min="4" max="4" width="8.421875" style="25" customWidth="1"/>
    <col min="5" max="5" width="9.8515625" style="4" customWidth="1"/>
    <col min="6" max="6" width="9.57421875" style="4" customWidth="1"/>
    <col min="7" max="7" width="8.8515625" style="4" customWidth="1"/>
    <col min="8" max="8" width="8.7109375" style="4" customWidth="1"/>
    <col min="9" max="9" width="12.28125" style="4" customWidth="1"/>
    <col min="10" max="10" width="14.421875" style="4" customWidth="1"/>
    <col min="11" max="11" width="12.8515625" style="4" customWidth="1"/>
    <col min="12" max="12" width="12.421875" style="4" customWidth="1"/>
    <col min="13" max="13" width="12.7109375" style="4" customWidth="1"/>
    <col min="14" max="14" width="13.00390625" style="4" customWidth="1"/>
    <col min="15" max="15" width="12.28125" style="4" customWidth="1"/>
    <col min="16" max="16" width="13.140625" style="4" customWidth="1"/>
    <col min="17" max="17" width="14.57421875" style="4" hidden="1" customWidth="1"/>
    <col min="18" max="20" width="12.7109375" style="4" hidden="1" customWidth="1"/>
    <col min="21" max="21" width="12.00390625" style="4" hidden="1" customWidth="1"/>
    <col min="22" max="23" width="9.140625" style="4" hidden="1" customWidth="1"/>
    <col min="24" max="24" width="2.421875" style="4" hidden="1" customWidth="1"/>
    <col min="25" max="25" width="8.421875" style="4" customWidth="1"/>
    <col min="26" max="26" width="10.28125" style="4" customWidth="1"/>
    <col min="27" max="27" width="10.00390625" style="4" customWidth="1"/>
    <col min="28" max="28" width="9.57421875" style="4" bestFit="1" customWidth="1"/>
    <col min="29" max="29" width="11.140625" style="4" customWidth="1"/>
    <col min="30" max="30" width="9.140625" style="4" customWidth="1"/>
    <col min="31" max="31" width="10.8515625" style="4" customWidth="1"/>
    <col min="32" max="16384" width="9.140625" style="4" customWidth="1"/>
  </cols>
  <sheetData>
    <row r="1" spans="1:17" ht="17.25" customHeight="1">
      <c r="A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60" t="s">
        <v>57</v>
      </c>
      <c r="O1" s="360"/>
      <c r="P1" s="360"/>
      <c r="Q1" s="202"/>
    </row>
    <row r="2" spans="1:17" ht="31.5" customHeight="1">
      <c r="A2" s="361" t="s">
        <v>138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205"/>
    </row>
    <row r="3" spans="1:17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7.25" customHeight="1">
      <c r="A4" s="340" t="s">
        <v>37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203"/>
    </row>
    <row r="5" spans="1:17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</row>
    <row r="6" spans="1:17" ht="20.25" customHeight="1">
      <c r="A6" s="362" t="s">
        <v>142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204"/>
    </row>
    <row r="7" spans="1:17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9" customFormat="1" ht="15.75">
      <c r="A8" s="8" t="s">
        <v>38</v>
      </c>
      <c r="C8" s="10"/>
      <c r="D8" s="11"/>
      <c r="E8" s="10"/>
      <c r="F8" s="10"/>
      <c r="G8" s="10"/>
      <c r="H8" s="10"/>
      <c r="I8" s="10"/>
      <c r="J8" s="10"/>
      <c r="K8" s="10"/>
      <c r="L8" s="12"/>
      <c r="M8" s="10"/>
      <c r="N8" s="10"/>
      <c r="O8" s="10"/>
      <c r="P8" s="35" t="s">
        <v>39</v>
      </c>
      <c r="Q8" s="35"/>
    </row>
    <row r="9" spans="1:17" s="13" customFormat="1" ht="58.5" customHeight="1">
      <c r="A9" s="324" t="s">
        <v>0</v>
      </c>
      <c r="B9" s="324" t="s">
        <v>40</v>
      </c>
      <c r="C9" s="324" t="s">
        <v>137</v>
      </c>
      <c r="D9" s="322" t="s">
        <v>41</v>
      </c>
      <c r="E9" s="322"/>
      <c r="F9" s="318" t="s">
        <v>109</v>
      </c>
      <c r="G9" s="319"/>
      <c r="H9" s="324" t="s">
        <v>42</v>
      </c>
      <c r="I9" s="324" t="s">
        <v>43</v>
      </c>
      <c r="J9" s="328" t="s">
        <v>52</v>
      </c>
      <c r="K9" s="327" t="s">
        <v>44</v>
      </c>
      <c r="L9" s="327"/>
      <c r="M9" s="327"/>
      <c r="N9" s="327"/>
      <c r="O9" s="327"/>
      <c r="P9" s="327"/>
      <c r="Q9" s="206"/>
    </row>
    <row r="10" spans="1:23" s="13" customFormat="1" ht="46.5" customHeight="1">
      <c r="A10" s="325"/>
      <c r="B10" s="325"/>
      <c r="C10" s="325"/>
      <c r="D10" s="320" t="s">
        <v>45</v>
      </c>
      <c r="E10" s="320" t="s">
        <v>46</v>
      </c>
      <c r="F10" s="320" t="s">
        <v>45</v>
      </c>
      <c r="G10" s="320" t="s">
        <v>46</v>
      </c>
      <c r="H10" s="325"/>
      <c r="I10" s="325"/>
      <c r="J10" s="329"/>
      <c r="K10" s="322" t="s">
        <v>47</v>
      </c>
      <c r="L10" s="322" t="s">
        <v>48</v>
      </c>
      <c r="M10" s="322" t="s">
        <v>49</v>
      </c>
      <c r="N10" s="322" t="s">
        <v>53</v>
      </c>
      <c r="O10" s="323"/>
      <c r="P10" s="323" t="s">
        <v>56</v>
      </c>
      <c r="Q10" s="358" t="s">
        <v>120</v>
      </c>
      <c r="R10" s="358"/>
      <c r="S10" s="358" t="s">
        <v>132</v>
      </c>
      <c r="T10" s="358" t="s">
        <v>133</v>
      </c>
      <c r="U10" s="358" t="s">
        <v>120</v>
      </c>
      <c r="V10" s="358" t="s">
        <v>120</v>
      </c>
      <c r="W10" s="358" t="s">
        <v>120</v>
      </c>
    </row>
    <row r="11" spans="1:23" s="13" customFormat="1" ht="26.25" customHeight="1">
      <c r="A11" s="326"/>
      <c r="B11" s="326"/>
      <c r="C11" s="326"/>
      <c r="D11" s="359"/>
      <c r="E11" s="359"/>
      <c r="F11" s="359"/>
      <c r="G11" s="359"/>
      <c r="H11" s="326"/>
      <c r="I11" s="326"/>
      <c r="J11" s="321"/>
      <c r="K11" s="323"/>
      <c r="L11" s="323"/>
      <c r="M11" s="323"/>
      <c r="N11" s="157" t="s">
        <v>54</v>
      </c>
      <c r="O11" s="157" t="s">
        <v>55</v>
      </c>
      <c r="P11" s="323"/>
      <c r="Q11" s="358"/>
      <c r="R11" s="358"/>
      <c r="S11" s="358"/>
      <c r="T11" s="358"/>
      <c r="U11" s="358"/>
      <c r="V11" s="358"/>
      <c r="W11" s="358"/>
    </row>
    <row r="12" spans="1:23" s="9" customFormat="1" ht="12.75" customHeight="1">
      <c r="A12" s="14"/>
      <c r="B12" s="158">
        <v>1</v>
      </c>
      <c r="C12" s="159">
        <v>2</v>
      </c>
      <c r="D12" s="158">
        <v>3</v>
      </c>
      <c r="E12" s="159">
        <v>4</v>
      </c>
      <c r="F12" s="158">
        <v>5</v>
      </c>
      <c r="G12" s="159">
        <v>6</v>
      </c>
      <c r="H12" s="158">
        <v>7</v>
      </c>
      <c r="I12" s="159">
        <v>8</v>
      </c>
      <c r="J12" s="232">
        <v>9</v>
      </c>
      <c r="K12" s="159">
        <v>10</v>
      </c>
      <c r="L12" s="158">
        <v>11</v>
      </c>
      <c r="M12" s="159">
        <v>12</v>
      </c>
      <c r="N12" s="158">
        <v>13</v>
      </c>
      <c r="O12" s="159">
        <v>14</v>
      </c>
      <c r="P12" s="158">
        <v>15</v>
      </c>
      <c r="Q12" s="358"/>
      <c r="R12" s="358"/>
      <c r="S12" s="358"/>
      <c r="T12" s="358"/>
      <c r="U12" s="358"/>
      <c r="V12" s="358"/>
      <c r="W12" s="358"/>
    </row>
    <row r="13" spans="1:49" s="9" customFormat="1" ht="21.75" customHeight="1">
      <c r="A13" s="267">
        <v>1</v>
      </c>
      <c r="B13" s="268" t="s">
        <v>23</v>
      </c>
      <c r="C13" s="139">
        <v>55.10419569999992</v>
      </c>
      <c r="D13" s="143"/>
      <c r="E13" s="143"/>
      <c r="F13" s="365">
        <v>736.47944</v>
      </c>
      <c r="G13" s="366"/>
      <c r="H13" s="139"/>
      <c r="I13" s="139">
        <f>SUM(C13:H13)</f>
        <v>791.5836356999998</v>
      </c>
      <c r="J13" s="269"/>
      <c r="K13" s="137">
        <v>485.45546</v>
      </c>
      <c r="L13" s="137">
        <v>16.89093</v>
      </c>
      <c r="M13" s="137">
        <v>104.50818</v>
      </c>
      <c r="N13" s="137">
        <v>50.35281</v>
      </c>
      <c r="O13" s="137">
        <v>8.356436</v>
      </c>
      <c r="P13" s="210">
        <f>SUM(K13:O13)</f>
        <v>665.5638160000001</v>
      </c>
      <c r="Q13" s="210">
        <f>I13-P13</f>
        <v>126.01981969999974</v>
      </c>
      <c r="R13" s="185">
        <f>K13/'Part-I'!P13</f>
        <v>103.31580740677367</v>
      </c>
      <c r="S13" s="185">
        <v>274.403636</v>
      </c>
      <c r="T13" s="270">
        <f>P13-S13</f>
        <v>391.1601800000001</v>
      </c>
      <c r="U13" s="9">
        <v>61.85</v>
      </c>
      <c r="V13" s="24"/>
      <c r="W13" s="24">
        <f>P13-'[1]Part-II'!P13</f>
        <v>252.6621560000001</v>
      </c>
      <c r="X13" s="24">
        <f>M13-'[1]Part-II'!M13</f>
        <v>56.45419</v>
      </c>
      <c r="Y13" s="24">
        <f>K13/'Part-I'!P13</f>
        <v>103.31580740677367</v>
      </c>
      <c r="Z13" s="24">
        <f>P13/$P$26</f>
        <v>0.061592118411218914</v>
      </c>
      <c r="AA13" s="24">
        <f>Z13*$P$31</f>
        <v>573.8681403740791</v>
      </c>
      <c r="AB13" s="24">
        <v>574.458936</v>
      </c>
      <c r="AC13" s="24">
        <v>599.3779151679097</v>
      </c>
      <c r="AD13" s="24">
        <f>AC13-AB13</f>
        <v>24.918979167909697</v>
      </c>
      <c r="AE13" s="24">
        <v>438.041566</v>
      </c>
      <c r="AF13" s="24">
        <f>AC13-AE13</f>
        <v>161.3363491679097</v>
      </c>
      <c r="AG13" s="24">
        <f>K13/$P13</f>
        <v>0.7293898020441664</v>
      </c>
      <c r="AH13" s="24">
        <f>L13/$P13</f>
        <v>0.025378377841381927</v>
      </c>
      <c r="AI13" s="24">
        <f>M13/$P13</f>
        <v>0.15702202777201454</v>
      </c>
      <c r="AJ13" s="24">
        <f>N13/$P13</f>
        <v>0.0756543682056177</v>
      </c>
      <c r="AK13" s="24">
        <f>O13/$P13</f>
        <v>0.01255542413681936</v>
      </c>
      <c r="AL13" s="9">
        <f>ROUND($AC13*AG13,5)</f>
        <v>437.18014</v>
      </c>
      <c r="AM13" s="9">
        <f>ROUND($AC13*AH13,5)</f>
        <v>15.21124</v>
      </c>
      <c r="AN13" s="9">
        <f>ROUND($AC13*AI13,5)</f>
        <v>94.11554</v>
      </c>
      <c r="AO13" s="9">
        <f>ROUND($AC13*AJ13,5)</f>
        <v>45.34556</v>
      </c>
      <c r="AP13" s="9">
        <f>ROUND($AC13*AK13,5)</f>
        <v>7.52544</v>
      </c>
      <c r="AQ13" s="289">
        <f>SUM(AL13:AP13)</f>
        <v>599.3779199999999</v>
      </c>
      <c r="AR13" s="24">
        <v>665.5638160000001</v>
      </c>
      <c r="AS13" s="24">
        <f>AR13-P13</f>
        <v>0</v>
      </c>
      <c r="AT13" s="24"/>
      <c r="AU13" s="24"/>
      <c r="AV13" s="24"/>
      <c r="AW13" s="24"/>
    </row>
    <row r="14" spans="1:49" s="9" customFormat="1" ht="21.75" customHeight="1">
      <c r="A14" s="271">
        <v>2</v>
      </c>
      <c r="B14" s="272" t="s">
        <v>24</v>
      </c>
      <c r="C14" s="143">
        <v>27.142574000000018</v>
      </c>
      <c r="D14" s="143"/>
      <c r="E14" s="143"/>
      <c r="F14" s="365">
        <v>705.50605</v>
      </c>
      <c r="G14" s="366"/>
      <c r="H14" s="143"/>
      <c r="I14" s="139">
        <f aca="true" t="shared" si="0" ref="I14:I25">SUM(C14:H14)</f>
        <v>732.6486239999999</v>
      </c>
      <c r="J14" s="269"/>
      <c r="K14" s="144">
        <v>441.2897</v>
      </c>
      <c r="L14" s="144">
        <v>9.14476</v>
      </c>
      <c r="M14" s="144">
        <v>133.33697</v>
      </c>
      <c r="N14" s="144">
        <v>18.22946</v>
      </c>
      <c r="O14" s="144">
        <v>0.28996</v>
      </c>
      <c r="P14" s="210">
        <f aca="true" t="shared" si="1" ref="P14:P28">SUM(K14:O14)</f>
        <v>602.29085</v>
      </c>
      <c r="Q14" s="210">
        <f aca="true" t="shared" si="2" ref="Q14:Q27">I14-P14</f>
        <v>130.35777399999995</v>
      </c>
      <c r="R14" s="185">
        <f>K14/'Part-I'!P14</f>
        <v>101.02624271131187</v>
      </c>
      <c r="S14" s="185">
        <v>304.41071</v>
      </c>
      <c r="T14" s="270">
        <f aca="true" t="shared" si="3" ref="T14:T25">P14-S14</f>
        <v>297.88014</v>
      </c>
      <c r="U14" s="9">
        <v>36.857749999999996</v>
      </c>
      <c r="V14" s="24"/>
      <c r="W14" s="24">
        <f>P14-'[1]Part-II'!P14</f>
        <v>3.5528900000000476</v>
      </c>
      <c r="X14" s="24">
        <f>M14-'[1]Part-II'!M14</f>
        <v>-4.4117399999999805</v>
      </c>
      <c r="Y14" s="24">
        <f>K14/'Part-I'!P14</f>
        <v>101.02624271131187</v>
      </c>
      <c r="Z14" s="24">
        <f aca="true" t="shared" si="4" ref="Z14:Z25">P14/$P$26</f>
        <v>0.05573675800788077</v>
      </c>
      <c r="AA14" s="24">
        <v>589.709946527433</v>
      </c>
      <c r="AB14" s="24">
        <v>470.19562</v>
      </c>
      <c r="AC14" s="24">
        <v>589.709946527433</v>
      </c>
      <c r="AD14" s="24">
        <f aca="true" t="shared" si="5" ref="AD14:AD25">AC14-AB14</f>
        <v>119.51432652743296</v>
      </c>
      <c r="AE14" s="24">
        <v>392.23205</v>
      </c>
      <c r="AF14" s="24">
        <f aca="true" t="shared" si="6" ref="AF14:AF25">AC14-AE14</f>
        <v>197.47789652743296</v>
      </c>
      <c r="AG14" s="24">
        <f aca="true" t="shared" si="7" ref="AG14:AG24">K14/P14</f>
        <v>0.7326853794972977</v>
      </c>
      <c r="AH14" s="24">
        <f aca="true" t="shared" si="8" ref="AH14:AH25">L14/$P14</f>
        <v>0.015183295578871903</v>
      </c>
      <c r="AI14" s="24">
        <f aca="true" t="shared" si="9" ref="AI14:AI25">M14/$P14</f>
        <v>0.2213830244972176</v>
      </c>
      <c r="AJ14" s="24">
        <f aca="true" t="shared" si="10" ref="AJ14:AJ25">N14/$P14</f>
        <v>0.030266871894201946</v>
      </c>
      <c r="AK14" s="24">
        <f aca="true" t="shared" si="11" ref="AK14:AK25">O14/$P14</f>
        <v>0.0004814285324108776</v>
      </c>
      <c r="AL14" s="9">
        <f aca="true" t="shared" si="12" ref="AL14:AL25">ROUND($AC14*AG14,5)</f>
        <v>432.07186</v>
      </c>
      <c r="AM14" s="9">
        <f aca="true" t="shared" si="13" ref="AM14:AM25">ROUND($AC14*AH14,5)</f>
        <v>8.95374</v>
      </c>
      <c r="AN14" s="9">
        <f aca="true" t="shared" si="14" ref="AN14:AN25">ROUND($AC14*AI14,5)</f>
        <v>130.55177</v>
      </c>
      <c r="AO14" s="9">
        <f aca="true" t="shared" si="15" ref="AO14:AO25">ROUND($AC14*AJ14,5)</f>
        <v>17.84868</v>
      </c>
      <c r="AP14" s="9">
        <f aca="true" t="shared" si="16" ref="AP14:AP25">ROUND($AC14*AK14,5)</f>
        <v>0.2839</v>
      </c>
      <c r="AQ14" s="289">
        <f aca="true" t="shared" si="17" ref="AQ14:AQ25">SUM(AL14:AP14)</f>
        <v>589.70995</v>
      </c>
      <c r="AR14" s="24">
        <v>551.2642800000001</v>
      </c>
      <c r="AS14" s="24">
        <f aca="true" t="shared" si="18" ref="AS14:AS25">AR14-P14</f>
        <v>-51.02656999999988</v>
      </c>
      <c r="AT14" s="24"/>
      <c r="AU14" s="24"/>
      <c r="AV14" s="24"/>
      <c r="AW14" s="24"/>
    </row>
    <row r="15" spans="1:49" s="9" customFormat="1" ht="21.75" customHeight="1">
      <c r="A15" s="267">
        <v>3</v>
      </c>
      <c r="B15" s="268" t="s">
        <v>25</v>
      </c>
      <c r="C15" s="139">
        <v>55.21214909999996</v>
      </c>
      <c r="D15" s="143"/>
      <c r="E15" s="143"/>
      <c r="F15" s="365">
        <v>2343.67629</v>
      </c>
      <c r="G15" s="366"/>
      <c r="H15" s="139"/>
      <c r="I15" s="139">
        <f t="shared" si="0"/>
        <v>2398.8884390999997</v>
      </c>
      <c r="J15" s="269"/>
      <c r="K15" s="137">
        <v>1299.12004</v>
      </c>
      <c r="L15" s="137">
        <v>98.22158</v>
      </c>
      <c r="M15" s="137">
        <v>726.21581</v>
      </c>
      <c r="N15" s="137">
        <v>62.7551</v>
      </c>
      <c r="O15" s="137">
        <v>27.35808</v>
      </c>
      <c r="P15" s="210">
        <f t="shared" si="1"/>
        <v>2213.6706099999997</v>
      </c>
      <c r="Q15" s="210">
        <f t="shared" si="2"/>
        <v>185.21782910000002</v>
      </c>
      <c r="R15" s="185">
        <f>K15/'Part-I'!P15</f>
        <v>100.69566134039198</v>
      </c>
      <c r="S15" s="185">
        <v>959.12689</v>
      </c>
      <c r="T15" s="270">
        <f t="shared" si="3"/>
        <v>1254.5437199999997</v>
      </c>
      <c r="U15" s="9">
        <v>166.16731999999996</v>
      </c>
      <c r="V15" s="24"/>
      <c r="W15" s="24">
        <f>P15-'[1]Part-II'!P15</f>
        <v>1364.2239999999997</v>
      </c>
      <c r="X15" s="24">
        <f>M15-'[1]Part-II'!M15</f>
        <v>553.56997</v>
      </c>
      <c r="Y15" s="24">
        <f>K15/'Part-I'!P15</f>
        <v>100.69566134039198</v>
      </c>
      <c r="Z15" s="24">
        <f t="shared" si="4"/>
        <v>0.20485588167033883</v>
      </c>
      <c r="AA15" s="24">
        <v>1879.1267200000002</v>
      </c>
      <c r="AB15" s="24">
        <v>1879.1267200000002</v>
      </c>
      <c r="AC15" s="24">
        <v>1879.1267200000002</v>
      </c>
      <c r="AD15" s="24">
        <f t="shared" si="5"/>
        <v>0</v>
      </c>
      <c r="AE15" s="24">
        <v>1278.7301000000002</v>
      </c>
      <c r="AF15" s="24">
        <f t="shared" si="6"/>
        <v>600.39662</v>
      </c>
      <c r="AG15" s="24">
        <f t="shared" si="7"/>
        <v>0.5868623968405129</v>
      </c>
      <c r="AH15" s="24">
        <f t="shared" si="8"/>
        <v>0.0443704585299617</v>
      </c>
      <c r="AI15" s="24">
        <f t="shared" si="9"/>
        <v>0.32805956167074024</v>
      </c>
      <c r="AJ15" s="24">
        <f t="shared" si="10"/>
        <v>0.028348887913364856</v>
      </c>
      <c r="AK15" s="24">
        <f t="shared" si="11"/>
        <v>0.012358695045420514</v>
      </c>
      <c r="AL15" s="9">
        <f t="shared" si="12"/>
        <v>1102.78881</v>
      </c>
      <c r="AM15" s="9">
        <f t="shared" si="13"/>
        <v>83.37771</v>
      </c>
      <c r="AN15" s="9">
        <f t="shared" si="14"/>
        <v>616.46549</v>
      </c>
      <c r="AO15" s="9">
        <f t="shared" si="15"/>
        <v>53.27115</v>
      </c>
      <c r="AP15" s="9">
        <f t="shared" si="16"/>
        <v>23.22355</v>
      </c>
      <c r="AQ15" s="289">
        <f t="shared" si="17"/>
        <v>1879.12671</v>
      </c>
      <c r="AR15" s="24">
        <v>2107.9662099999996</v>
      </c>
      <c r="AS15" s="24">
        <f t="shared" si="18"/>
        <v>-105.70440000000008</v>
      </c>
      <c r="AT15" s="24"/>
      <c r="AU15" s="24"/>
      <c r="AV15" s="24"/>
      <c r="AW15" s="24"/>
    </row>
    <row r="16" spans="1:49" s="9" customFormat="1" ht="21.75" customHeight="1">
      <c r="A16" s="267">
        <v>4</v>
      </c>
      <c r="B16" s="268" t="s">
        <v>26</v>
      </c>
      <c r="C16" s="139">
        <v>68.19808800000007</v>
      </c>
      <c r="D16" s="143"/>
      <c r="E16" s="143"/>
      <c r="F16" s="365">
        <v>826.28464</v>
      </c>
      <c r="G16" s="366"/>
      <c r="H16" s="139"/>
      <c r="I16" s="139">
        <f t="shared" si="0"/>
        <v>894.4827280000001</v>
      </c>
      <c r="J16" s="269"/>
      <c r="K16" s="137">
        <v>458.36987</v>
      </c>
      <c r="L16" s="137">
        <v>22.523059999999997</v>
      </c>
      <c r="M16" s="137">
        <v>155.43937</v>
      </c>
      <c r="N16" s="137">
        <v>48.25087</v>
      </c>
      <c r="O16" s="137">
        <v>7.37969</v>
      </c>
      <c r="P16" s="210">
        <f t="shared" si="1"/>
        <v>691.96286</v>
      </c>
      <c r="Q16" s="210">
        <f t="shared" si="2"/>
        <v>202.5198680000001</v>
      </c>
      <c r="R16" s="185">
        <f>K16/'Part-I'!P16</f>
        <v>106.28841904134715</v>
      </c>
      <c r="S16" s="185">
        <v>292.43390999999997</v>
      </c>
      <c r="T16" s="270">
        <f t="shared" si="3"/>
        <v>399.52895</v>
      </c>
      <c r="U16" s="9">
        <v>44.84509000000001</v>
      </c>
      <c r="V16" s="24"/>
      <c r="W16" s="24">
        <f>P16-'[1]Part-II'!P16</f>
        <v>371.85544999999996</v>
      </c>
      <c r="X16" s="24">
        <f>M16-'[1]Part-II'!M16</f>
        <v>93.42217</v>
      </c>
      <c r="Y16" s="24">
        <f>K16/'Part-I'!P16</f>
        <v>106.28841904134715</v>
      </c>
      <c r="Z16" s="24">
        <f t="shared" si="4"/>
        <v>0.06403511937506784</v>
      </c>
      <c r="AA16" s="24">
        <f>Z16*$P$31</f>
        <v>596.6301504529645</v>
      </c>
      <c r="AB16" s="24">
        <v>553.87658</v>
      </c>
      <c r="AC16" s="24">
        <v>608.5869007544946</v>
      </c>
      <c r="AD16" s="24">
        <f t="shared" si="5"/>
        <v>54.71032075449466</v>
      </c>
      <c r="AE16" s="24">
        <v>423.00939</v>
      </c>
      <c r="AF16" s="24">
        <f t="shared" si="6"/>
        <v>185.57751075449465</v>
      </c>
      <c r="AG16" s="24">
        <f t="shared" si="7"/>
        <v>0.6624197576153148</v>
      </c>
      <c r="AH16" s="24">
        <f t="shared" si="8"/>
        <v>0.03254952151622704</v>
      </c>
      <c r="AI16" s="24">
        <f t="shared" si="9"/>
        <v>0.2246354233520568</v>
      </c>
      <c r="AJ16" s="24">
        <f t="shared" si="10"/>
        <v>0.06973043322007196</v>
      </c>
      <c r="AK16" s="24">
        <f t="shared" si="11"/>
        <v>0.010664864296329431</v>
      </c>
      <c r="AL16" s="9">
        <f t="shared" si="12"/>
        <v>403.13999</v>
      </c>
      <c r="AM16" s="9">
        <f t="shared" si="13"/>
        <v>19.80921</v>
      </c>
      <c r="AN16" s="9">
        <f t="shared" si="14"/>
        <v>136.71018</v>
      </c>
      <c r="AO16" s="9">
        <f t="shared" si="15"/>
        <v>42.43703</v>
      </c>
      <c r="AP16" s="9">
        <f t="shared" si="16"/>
        <v>6.4905</v>
      </c>
      <c r="AQ16" s="289">
        <f t="shared" si="17"/>
        <v>608.5869100000001</v>
      </c>
      <c r="AR16" s="24">
        <v>626.3605299999999</v>
      </c>
      <c r="AS16" s="24">
        <f t="shared" si="18"/>
        <v>-65.60233000000005</v>
      </c>
      <c r="AT16" s="24"/>
      <c r="AU16" s="24"/>
      <c r="AV16" s="24"/>
      <c r="AW16" s="24"/>
    </row>
    <row r="17" spans="1:49" s="9" customFormat="1" ht="21.75" customHeight="1">
      <c r="A17" s="267">
        <v>5</v>
      </c>
      <c r="B17" s="268" t="s">
        <v>27</v>
      </c>
      <c r="C17" s="139">
        <v>43.472628600000036</v>
      </c>
      <c r="D17" s="143"/>
      <c r="E17" s="143"/>
      <c r="F17" s="365">
        <v>1046.15378</v>
      </c>
      <c r="G17" s="366"/>
      <c r="H17" s="139"/>
      <c r="I17" s="139">
        <f t="shared" si="0"/>
        <v>1089.6264086</v>
      </c>
      <c r="J17" s="269"/>
      <c r="K17" s="137">
        <v>635.22478</v>
      </c>
      <c r="L17" s="137">
        <v>24.63915</v>
      </c>
      <c r="M17" s="137">
        <v>233.59017</v>
      </c>
      <c r="N17" s="137">
        <v>24.81031</v>
      </c>
      <c r="O17" s="137">
        <v>8.80593</v>
      </c>
      <c r="P17" s="210">
        <f t="shared" si="1"/>
        <v>927.0703399999999</v>
      </c>
      <c r="Q17" s="210">
        <f t="shared" si="2"/>
        <v>162.55606860000023</v>
      </c>
      <c r="R17" s="185">
        <f>K17/'Part-I'!P17</f>
        <v>120.15093561621295</v>
      </c>
      <c r="S17" s="185">
        <v>214.06911</v>
      </c>
      <c r="T17" s="270">
        <f t="shared" si="3"/>
        <v>713.0012299999999</v>
      </c>
      <c r="U17" s="9">
        <v>90.28120000000001</v>
      </c>
      <c r="V17" s="24">
        <v>4.31379</v>
      </c>
      <c r="W17" s="273">
        <f>P17-'[1]Part-II'!P17</f>
        <v>335.5908699999999</v>
      </c>
      <c r="X17" s="24">
        <f>M17-'[1]Part-II'!M17</f>
        <v>74.47113999999999</v>
      </c>
      <c r="Y17" s="24">
        <f>K17/'Part-I'!P17</f>
        <v>120.15093561621295</v>
      </c>
      <c r="Z17" s="24">
        <f t="shared" si="4"/>
        <v>0.08579226331740511</v>
      </c>
      <c r="AA17" s="24">
        <v>752.64684</v>
      </c>
      <c r="AB17" s="24">
        <v>752.64684</v>
      </c>
      <c r="AC17" s="24">
        <v>752.64684</v>
      </c>
      <c r="AD17" s="24">
        <f t="shared" si="5"/>
        <v>0</v>
      </c>
      <c r="AE17" s="24">
        <v>466.2353</v>
      </c>
      <c r="AF17" s="24">
        <f t="shared" si="6"/>
        <v>286.41154</v>
      </c>
      <c r="AG17" s="24">
        <f t="shared" si="7"/>
        <v>0.6851958827633295</v>
      </c>
      <c r="AH17" s="24">
        <f t="shared" si="8"/>
        <v>0.026577433164348678</v>
      </c>
      <c r="AI17" s="24">
        <f t="shared" si="9"/>
        <v>0.2519659619355313</v>
      </c>
      <c r="AJ17" s="24">
        <f t="shared" si="10"/>
        <v>0.02676205777438636</v>
      </c>
      <c r="AK17" s="24">
        <f t="shared" si="11"/>
        <v>0.009498664362404262</v>
      </c>
      <c r="AL17" s="9">
        <f t="shared" si="12"/>
        <v>515.71052</v>
      </c>
      <c r="AM17" s="9">
        <f t="shared" si="13"/>
        <v>20.00342</v>
      </c>
      <c r="AN17" s="9">
        <f t="shared" si="14"/>
        <v>189.64139</v>
      </c>
      <c r="AO17" s="9">
        <f t="shared" si="15"/>
        <v>20.14238</v>
      </c>
      <c r="AP17" s="9">
        <f t="shared" si="16"/>
        <v>7.14914</v>
      </c>
      <c r="AQ17" s="289">
        <f t="shared" si="17"/>
        <v>752.64685</v>
      </c>
      <c r="AR17" s="24">
        <v>796.3270200000001</v>
      </c>
      <c r="AS17" s="24">
        <f t="shared" si="18"/>
        <v>-130.7433199999998</v>
      </c>
      <c r="AT17" s="24"/>
      <c r="AU17" s="24"/>
      <c r="AV17" s="24"/>
      <c r="AW17" s="24"/>
    </row>
    <row r="18" spans="1:49" s="9" customFormat="1" ht="21.75" customHeight="1">
      <c r="A18" s="267">
        <v>6</v>
      </c>
      <c r="B18" s="268" t="s">
        <v>28</v>
      </c>
      <c r="C18" s="139">
        <v>10.668948700000072</v>
      </c>
      <c r="D18" s="143"/>
      <c r="E18" s="143"/>
      <c r="F18" s="365">
        <v>1232.98017</v>
      </c>
      <c r="G18" s="366"/>
      <c r="H18" s="139"/>
      <c r="I18" s="139">
        <f t="shared" si="0"/>
        <v>1243.6491187000001</v>
      </c>
      <c r="J18" s="269"/>
      <c r="K18" s="137">
        <v>693.68551</v>
      </c>
      <c r="L18" s="137">
        <v>46.02703</v>
      </c>
      <c r="M18" s="137">
        <v>351.92009</v>
      </c>
      <c r="N18" s="137">
        <v>43.18078</v>
      </c>
      <c r="O18" s="137">
        <v>33.22232</v>
      </c>
      <c r="P18" s="210">
        <f t="shared" si="1"/>
        <v>1168.03573</v>
      </c>
      <c r="Q18" s="210">
        <f t="shared" si="2"/>
        <v>75.61338870000009</v>
      </c>
      <c r="R18" s="185">
        <f>K18/'Part-I'!P18</f>
        <v>107.4323806131378</v>
      </c>
      <c r="S18" s="185">
        <v>530.32122</v>
      </c>
      <c r="T18" s="270">
        <f t="shared" si="3"/>
        <v>637.71451</v>
      </c>
      <c r="U18" s="9">
        <v>81.51</v>
      </c>
      <c r="V18" s="24"/>
      <c r="W18" s="24">
        <f>P18-'[1]Part-II'!P18</f>
        <v>535.63719</v>
      </c>
      <c r="X18" s="24">
        <f>M18-'[1]Part-II'!M18</f>
        <v>175.63951000000003</v>
      </c>
      <c r="Y18" s="24">
        <f>K18/'Part-I'!P18</f>
        <v>107.4323806131378</v>
      </c>
      <c r="Z18" s="24">
        <f t="shared" si="4"/>
        <v>0.10809150566967499</v>
      </c>
      <c r="AA18" s="24">
        <f>Z18*$P$31</f>
        <v>1007.113782558125</v>
      </c>
      <c r="AB18" s="24">
        <v>1046.52871</v>
      </c>
      <c r="AC18" s="24">
        <v>1058.2783904691153</v>
      </c>
      <c r="AD18" s="24">
        <f t="shared" si="5"/>
        <v>11.74968046911522</v>
      </c>
      <c r="AE18" s="24">
        <v>748.41844</v>
      </c>
      <c r="AF18" s="24">
        <f t="shared" si="6"/>
        <v>309.85995046911523</v>
      </c>
      <c r="AG18" s="24">
        <f t="shared" si="7"/>
        <v>0.5938906594920688</v>
      </c>
      <c r="AH18" s="24">
        <f t="shared" si="8"/>
        <v>0.03940549832324051</v>
      </c>
      <c r="AI18" s="24">
        <f t="shared" si="9"/>
        <v>0.3012922301614866</v>
      </c>
      <c r="AJ18" s="24">
        <f t="shared" si="10"/>
        <v>0.03696871498956628</v>
      </c>
      <c r="AK18" s="24">
        <f t="shared" si="11"/>
        <v>0.028442897033637834</v>
      </c>
      <c r="AL18" s="9">
        <f t="shared" si="12"/>
        <v>628.50165</v>
      </c>
      <c r="AM18" s="9">
        <f t="shared" si="13"/>
        <v>41.70199</v>
      </c>
      <c r="AN18" s="9">
        <f t="shared" si="14"/>
        <v>318.85106</v>
      </c>
      <c r="AO18" s="9">
        <f t="shared" si="15"/>
        <v>39.12319</v>
      </c>
      <c r="AP18" s="9">
        <f t="shared" si="16"/>
        <v>30.1005</v>
      </c>
      <c r="AQ18" s="289">
        <f t="shared" si="17"/>
        <v>1058.2783900000002</v>
      </c>
      <c r="AR18" s="24">
        <v>1137.32772</v>
      </c>
      <c r="AS18" s="24">
        <f t="shared" si="18"/>
        <v>-30.70801000000006</v>
      </c>
      <c r="AT18" s="24"/>
      <c r="AU18" s="24"/>
      <c r="AV18" s="24"/>
      <c r="AW18" s="24"/>
    </row>
    <row r="19" spans="1:49" s="9" customFormat="1" ht="21.75" customHeight="1">
      <c r="A19" s="267">
        <v>7</v>
      </c>
      <c r="B19" s="268" t="s">
        <v>29</v>
      </c>
      <c r="C19" s="139">
        <v>21.055714000000016</v>
      </c>
      <c r="D19" s="143"/>
      <c r="E19" s="143"/>
      <c r="F19" s="365">
        <v>1039.07995</v>
      </c>
      <c r="G19" s="366"/>
      <c r="H19" s="139"/>
      <c r="I19" s="139">
        <f t="shared" si="0"/>
        <v>1060.1356640000001</v>
      </c>
      <c r="J19" s="269"/>
      <c r="K19" s="137">
        <v>685.3179</v>
      </c>
      <c r="L19" s="137">
        <v>22.63575</v>
      </c>
      <c r="M19" s="137">
        <v>213.24415</v>
      </c>
      <c r="N19" s="137">
        <v>8.29207</v>
      </c>
      <c r="O19" s="137">
        <v>22.12496</v>
      </c>
      <c r="P19" s="210">
        <f t="shared" si="1"/>
        <v>951.61483</v>
      </c>
      <c r="Q19" s="210">
        <f t="shared" si="2"/>
        <v>108.52083400000015</v>
      </c>
      <c r="R19" s="185">
        <f>K19/'Part-I'!P19</f>
        <v>100.68298982324742</v>
      </c>
      <c r="S19" s="185">
        <v>325.64736</v>
      </c>
      <c r="T19" s="270">
        <f t="shared" si="3"/>
        <v>625.96747</v>
      </c>
      <c r="U19" s="9">
        <v>84.90853</v>
      </c>
      <c r="V19" s="24"/>
      <c r="W19" s="24">
        <f>P19-'[1]Part-II'!P19</f>
        <v>408.59926999999993</v>
      </c>
      <c r="X19" s="24">
        <f>M19-'[1]Part-II'!M19</f>
        <v>81.319425</v>
      </c>
      <c r="Y19" s="24">
        <f>K19/'Part-I'!P19</f>
        <v>100.68298982324742</v>
      </c>
      <c r="Z19" s="24">
        <f t="shared" si="4"/>
        <v>0.08806364150546302</v>
      </c>
      <c r="AA19" s="24">
        <v>840.8678100000001</v>
      </c>
      <c r="AB19" s="24">
        <v>840.8678100000001</v>
      </c>
      <c r="AC19" s="24">
        <v>840.8678100000001</v>
      </c>
      <c r="AD19" s="24">
        <f t="shared" si="5"/>
        <v>0</v>
      </c>
      <c r="AE19" s="24">
        <v>550.8539499999999</v>
      </c>
      <c r="AF19" s="24">
        <f t="shared" si="6"/>
        <v>290.01386000000014</v>
      </c>
      <c r="AG19" s="24">
        <f t="shared" si="7"/>
        <v>0.720163114734141</v>
      </c>
      <c r="AH19" s="24">
        <f t="shared" si="8"/>
        <v>0.023786672177019352</v>
      </c>
      <c r="AI19" s="24">
        <f t="shared" si="9"/>
        <v>0.2240866191629233</v>
      </c>
      <c r="AJ19" s="24">
        <f t="shared" si="10"/>
        <v>0.0087136830349733</v>
      </c>
      <c r="AK19" s="24">
        <f t="shared" si="11"/>
        <v>0.023249910890943137</v>
      </c>
      <c r="AL19" s="9">
        <f t="shared" si="12"/>
        <v>605.56198</v>
      </c>
      <c r="AM19" s="9">
        <f t="shared" si="13"/>
        <v>20.00145</v>
      </c>
      <c r="AN19" s="9">
        <f t="shared" si="14"/>
        <v>188.42722</v>
      </c>
      <c r="AO19" s="9">
        <f t="shared" si="15"/>
        <v>7.32706</v>
      </c>
      <c r="AP19" s="9">
        <f t="shared" si="16"/>
        <v>19.5501</v>
      </c>
      <c r="AQ19" s="289">
        <f t="shared" si="17"/>
        <v>840.86781</v>
      </c>
      <c r="AR19" s="24">
        <v>934.5582</v>
      </c>
      <c r="AS19" s="24">
        <f t="shared" si="18"/>
        <v>-17.056629999999927</v>
      </c>
      <c r="AT19" s="24"/>
      <c r="AU19" s="24"/>
      <c r="AV19" s="24"/>
      <c r="AW19" s="24"/>
    </row>
    <row r="20" spans="1:49" s="9" customFormat="1" ht="21.75" customHeight="1">
      <c r="A20" s="267">
        <v>8</v>
      </c>
      <c r="B20" s="268" t="s">
        <v>30</v>
      </c>
      <c r="C20" s="139">
        <v>52.44022539999999</v>
      </c>
      <c r="D20" s="143"/>
      <c r="E20" s="143"/>
      <c r="F20" s="365">
        <v>943.81459</v>
      </c>
      <c r="G20" s="366"/>
      <c r="H20" s="139"/>
      <c r="I20" s="139">
        <f t="shared" si="0"/>
        <v>996.2548154</v>
      </c>
      <c r="J20" s="269"/>
      <c r="K20" s="137">
        <v>529.78555</v>
      </c>
      <c r="L20" s="137">
        <v>28.81551</v>
      </c>
      <c r="M20" s="137">
        <v>218.80469</v>
      </c>
      <c r="N20" s="137">
        <v>25.30096</v>
      </c>
      <c r="O20" s="137">
        <v>8.88814</v>
      </c>
      <c r="P20" s="210">
        <f t="shared" si="1"/>
        <v>811.59485</v>
      </c>
      <c r="Q20" s="210">
        <f t="shared" si="2"/>
        <v>184.65996540000003</v>
      </c>
      <c r="R20" s="185">
        <f>K20/'Part-I'!P20</f>
        <v>105.89124564520868</v>
      </c>
      <c r="S20" s="185">
        <v>367.82944</v>
      </c>
      <c r="T20" s="270">
        <f t="shared" si="3"/>
        <v>443.76541</v>
      </c>
      <c r="U20" s="9">
        <v>95.95</v>
      </c>
      <c r="V20" s="24"/>
      <c r="W20" s="24">
        <f>P20-'[1]Part-II'!P20</f>
        <v>410.80894999999987</v>
      </c>
      <c r="X20" s="24">
        <f>M20-'[1]Part-II'!M20</f>
        <v>123.44228999999999</v>
      </c>
      <c r="Y20" s="24">
        <f>K20/'Part-I'!P20</f>
        <v>105.89124564520868</v>
      </c>
      <c r="Z20" s="24">
        <f t="shared" si="4"/>
        <v>0.07510601523315902</v>
      </c>
      <c r="AA20" s="24">
        <v>741.365852251367</v>
      </c>
      <c r="AB20" s="24">
        <v>567.0823700000001</v>
      </c>
      <c r="AC20" s="24">
        <v>741.365852251367</v>
      </c>
      <c r="AD20" s="24">
        <f t="shared" si="5"/>
        <v>174.28348225136688</v>
      </c>
      <c r="AE20" s="24">
        <v>567.0823700000001</v>
      </c>
      <c r="AF20" s="24">
        <f t="shared" si="6"/>
        <v>174.28348225136688</v>
      </c>
      <c r="AG20" s="24">
        <f t="shared" si="7"/>
        <v>0.652770960781725</v>
      </c>
      <c r="AH20" s="24">
        <f t="shared" si="8"/>
        <v>0.0355047965126935</v>
      </c>
      <c r="AI20" s="24">
        <f t="shared" si="9"/>
        <v>0.269598420936259</v>
      </c>
      <c r="AJ20" s="24">
        <f t="shared" si="10"/>
        <v>0.0311743722868621</v>
      </c>
      <c r="AK20" s="24">
        <f t="shared" si="11"/>
        <v>0.010951449482460369</v>
      </c>
      <c r="AL20" s="9">
        <f t="shared" si="12"/>
        <v>483.9421</v>
      </c>
      <c r="AM20" s="9">
        <f t="shared" si="13"/>
        <v>26.32204</v>
      </c>
      <c r="AN20" s="9">
        <f t="shared" si="14"/>
        <v>199.87106</v>
      </c>
      <c r="AO20" s="9">
        <f t="shared" si="15"/>
        <v>23.11162</v>
      </c>
      <c r="AP20" s="9">
        <f t="shared" si="16"/>
        <v>8.11903</v>
      </c>
      <c r="AQ20" s="289">
        <f t="shared" si="17"/>
        <v>741.3658499999999</v>
      </c>
      <c r="AR20" s="24">
        <v>803.72252</v>
      </c>
      <c r="AS20" s="24">
        <f t="shared" si="18"/>
        <v>-7.87232999999992</v>
      </c>
      <c r="AT20" s="24"/>
      <c r="AU20" s="24"/>
      <c r="AV20" s="24"/>
      <c r="AW20" s="24"/>
    </row>
    <row r="21" spans="1:49" s="9" customFormat="1" ht="21.75" customHeight="1">
      <c r="A21" s="267">
        <v>9</v>
      </c>
      <c r="B21" s="268" t="s">
        <v>31</v>
      </c>
      <c r="C21" s="139">
        <v>19.63769990000008</v>
      </c>
      <c r="D21" s="143"/>
      <c r="E21" s="143"/>
      <c r="F21" s="365">
        <v>423.63618</v>
      </c>
      <c r="G21" s="366"/>
      <c r="H21" s="139"/>
      <c r="I21" s="139">
        <f t="shared" si="0"/>
        <v>443.2738799000001</v>
      </c>
      <c r="J21" s="269"/>
      <c r="K21" s="137">
        <v>301.23664</v>
      </c>
      <c r="L21" s="137">
        <v>15.5691</v>
      </c>
      <c r="M21" s="137">
        <v>53.40925</v>
      </c>
      <c r="N21" s="137">
        <v>12.02186</v>
      </c>
      <c r="O21" s="137">
        <v>7.81375</v>
      </c>
      <c r="P21" s="210">
        <f t="shared" si="1"/>
        <v>390.05060000000003</v>
      </c>
      <c r="Q21" s="210">
        <f t="shared" si="2"/>
        <v>53.22327990000008</v>
      </c>
      <c r="R21" s="185">
        <f>K21/'Part-I'!P21</f>
        <v>103.26083558431944</v>
      </c>
      <c r="S21" s="185">
        <v>147.30015999999998</v>
      </c>
      <c r="T21" s="270">
        <f t="shared" si="3"/>
        <v>242.75044000000005</v>
      </c>
      <c r="U21" s="9">
        <v>83.854181</v>
      </c>
      <c r="V21" s="24"/>
      <c r="W21" s="24">
        <f>P21-'[1]Part-II'!P21</f>
        <v>166.67483000000001</v>
      </c>
      <c r="X21" s="24">
        <f>M21-'[1]Part-II'!M21</f>
        <v>41.46833</v>
      </c>
      <c r="Y21" s="24">
        <f>K21/'Part-I'!P21</f>
        <v>103.26083558431944</v>
      </c>
      <c r="Z21" s="24">
        <f t="shared" si="4"/>
        <v>0.03609577648909775</v>
      </c>
      <c r="AA21" s="24">
        <v>328.68906499999997</v>
      </c>
      <c r="AB21" s="24">
        <v>328.68906499999997</v>
      </c>
      <c r="AC21" s="24">
        <v>328.68906499999997</v>
      </c>
      <c r="AD21" s="24">
        <f t="shared" si="5"/>
        <v>0</v>
      </c>
      <c r="AE21" s="24">
        <v>234.02518999999998</v>
      </c>
      <c r="AF21" s="24">
        <f t="shared" si="6"/>
        <v>94.66387499999999</v>
      </c>
      <c r="AG21" s="24">
        <f t="shared" si="7"/>
        <v>0.7723014398644689</v>
      </c>
      <c r="AH21" s="24">
        <f t="shared" si="8"/>
        <v>0.039915590438778965</v>
      </c>
      <c r="AI21" s="24">
        <f t="shared" si="9"/>
        <v>0.13692902920800532</v>
      </c>
      <c r="AJ21" s="24">
        <f>N21/$P21</f>
        <v>0.030821283187360816</v>
      </c>
      <c r="AK21" s="24">
        <f t="shared" si="11"/>
        <v>0.020032657301386023</v>
      </c>
      <c r="AL21" s="9">
        <f t="shared" si="12"/>
        <v>253.84704</v>
      </c>
      <c r="AM21" s="9">
        <f t="shared" si="13"/>
        <v>13.11982</v>
      </c>
      <c r="AN21" s="9">
        <f t="shared" si="14"/>
        <v>45.00707</v>
      </c>
      <c r="AO21" s="9">
        <f t="shared" si="15"/>
        <v>10.13062</v>
      </c>
      <c r="AP21" s="9">
        <f t="shared" si="16"/>
        <v>6.58452</v>
      </c>
      <c r="AQ21" s="289">
        <f t="shared" si="17"/>
        <v>328.68907</v>
      </c>
      <c r="AR21" s="24">
        <v>372.622465</v>
      </c>
      <c r="AS21" s="24">
        <f t="shared" si="18"/>
        <v>-17.428135000000054</v>
      </c>
      <c r="AT21" s="24"/>
      <c r="AU21" s="24"/>
      <c r="AV21" s="24"/>
      <c r="AW21" s="24"/>
    </row>
    <row r="22" spans="1:49" s="9" customFormat="1" ht="21.75" customHeight="1">
      <c r="A22" s="267">
        <v>10</v>
      </c>
      <c r="B22" s="268" t="s">
        <v>32</v>
      </c>
      <c r="C22" s="139">
        <v>90.76816619999994</v>
      </c>
      <c r="D22" s="143"/>
      <c r="E22" s="143"/>
      <c r="F22" s="365">
        <v>1153.85648</v>
      </c>
      <c r="G22" s="366"/>
      <c r="H22" s="139"/>
      <c r="I22" s="139">
        <f t="shared" si="0"/>
        <v>1244.6246462</v>
      </c>
      <c r="J22" s="269"/>
      <c r="K22" s="137">
        <v>711.47512</v>
      </c>
      <c r="L22" s="137">
        <v>27.467090000000002</v>
      </c>
      <c r="M22" s="137">
        <v>203.35106</v>
      </c>
      <c r="N22" s="137">
        <v>29.23212</v>
      </c>
      <c r="O22" s="137">
        <v>13.4287</v>
      </c>
      <c r="P22" s="210">
        <f t="shared" si="1"/>
        <v>984.95409</v>
      </c>
      <c r="Q22" s="210">
        <f t="shared" si="2"/>
        <v>259.67055619999996</v>
      </c>
      <c r="R22" s="185">
        <f>K22/'Part-I'!P22</f>
        <v>100.0901926469471</v>
      </c>
      <c r="S22" s="185">
        <v>266.27575</v>
      </c>
      <c r="T22" s="270">
        <f t="shared" si="3"/>
        <v>718.6783399999999</v>
      </c>
      <c r="U22" s="9">
        <v>80.17361999999999</v>
      </c>
      <c r="V22" s="24"/>
      <c r="W22" s="24">
        <f>P22-'[1]Part-II'!P22</f>
        <v>430.2198599999999</v>
      </c>
      <c r="X22" s="24">
        <f>M22-'[1]Part-II'!M22</f>
        <v>56.251949999999994</v>
      </c>
      <c r="Y22" s="24">
        <f>K22/'Part-I'!P22</f>
        <v>100.0901926469471</v>
      </c>
      <c r="Z22" s="24">
        <f t="shared" si="4"/>
        <v>0.09114889884713077</v>
      </c>
      <c r="AA22" s="24">
        <f>Z22*$P$31</f>
        <v>849.2555610657524</v>
      </c>
      <c r="AB22" s="24">
        <v>850.1292299999999</v>
      </c>
      <c r="AC22" s="24">
        <v>874.550328466236</v>
      </c>
      <c r="AD22" s="24">
        <f t="shared" si="5"/>
        <v>24.421098466236117</v>
      </c>
      <c r="AE22" s="24">
        <v>620.1450199999999</v>
      </c>
      <c r="AF22" s="24">
        <f t="shared" si="6"/>
        <v>254.40530846623608</v>
      </c>
      <c r="AG22" s="24">
        <f t="shared" si="7"/>
        <v>0.7223434343015926</v>
      </c>
      <c r="AH22" s="24">
        <f t="shared" si="8"/>
        <v>0.027886670332015175</v>
      </c>
      <c r="AI22" s="24">
        <f t="shared" si="9"/>
        <v>0.20645739945097338</v>
      </c>
      <c r="AJ22" s="24">
        <f t="shared" si="10"/>
        <v>0.02967866248466464</v>
      </c>
      <c r="AK22" s="24">
        <f t="shared" si="11"/>
        <v>0.013633833430754118</v>
      </c>
      <c r="AL22" s="9">
        <f t="shared" si="12"/>
        <v>631.72569</v>
      </c>
      <c r="AM22" s="9">
        <f t="shared" si="13"/>
        <v>24.3883</v>
      </c>
      <c r="AN22" s="9">
        <f t="shared" si="14"/>
        <v>180.55739</v>
      </c>
      <c r="AO22" s="9">
        <f t="shared" si="15"/>
        <v>25.95548</v>
      </c>
      <c r="AP22" s="9">
        <f t="shared" si="16"/>
        <v>11.92347</v>
      </c>
      <c r="AQ22" s="289">
        <f t="shared" si="17"/>
        <v>874.5503299999999</v>
      </c>
      <c r="AR22" s="24">
        <v>920.1095200000001</v>
      </c>
      <c r="AS22" s="24">
        <f t="shared" si="18"/>
        <v>-64.84456999999986</v>
      </c>
      <c r="AT22" s="24"/>
      <c r="AU22" s="24"/>
      <c r="AV22" s="24"/>
      <c r="AW22" s="24"/>
    </row>
    <row r="23" spans="1:49" s="9" customFormat="1" ht="21.75" customHeight="1">
      <c r="A23" s="267">
        <v>11</v>
      </c>
      <c r="B23" s="268" t="s">
        <v>33</v>
      </c>
      <c r="C23" s="139">
        <v>10.260448999999966</v>
      </c>
      <c r="D23" s="143"/>
      <c r="E23" s="143"/>
      <c r="F23" s="365">
        <v>359.43571</v>
      </c>
      <c r="G23" s="366"/>
      <c r="H23" s="139"/>
      <c r="I23" s="139">
        <f t="shared" si="0"/>
        <v>369.69615899999997</v>
      </c>
      <c r="J23" s="269"/>
      <c r="K23" s="137">
        <v>210.11545</v>
      </c>
      <c r="L23" s="137">
        <v>11.25684</v>
      </c>
      <c r="M23" s="137">
        <v>61.07057</v>
      </c>
      <c r="N23" s="137">
        <v>17.58089</v>
      </c>
      <c r="O23" s="137">
        <v>3.1045</v>
      </c>
      <c r="P23" s="210">
        <f t="shared" si="1"/>
        <v>303.12825</v>
      </c>
      <c r="Q23" s="210">
        <f t="shared" si="2"/>
        <v>66.56790899999999</v>
      </c>
      <c r="R23" s="185">
        <f>K23/'Part-I'!P23</f>
        <v>103.7008000315867</v>
      </c>
      <c r="S23" s="185">
        <v>73.37846</v>
      </c>
      <c r="T23" s="270">
        <f t="shared" si="3"/>
        <v>229.74978999999996</v>
      </c>
      <c r="U23" s="9">
        <v>29.66637</v>
      </c>
      <c r="V23" s="24"/>
      <c r="W23" s="24">
        <f>P23-'[1]Part-II'!P23</f>
        <v>43.27238999999997</v>
      </c>
      <c r="X23" s="24">
        <f>M23-'[1]Part-II'!M23</f>
        <v>25.353689999999993</v>
      </c>
      <c r="Y23" s="24">
        <f>K23/'Part-I'!P23</f>
        <v>103.7008000315867</v>
      </c>
      <c r="Z23" s="24">
        <f t="shared" si="4"/>
        <v>0.028051872140515473</v>
      </c>
      <c r="AA23" s="24">
        <v>271.47752</v>
      </c>
      <c r="AB23" s="24">
        <v>271.47752</v>
      </c>
      <c r="AC23" s="24">
        <v>271.47752</v>
      </c>
      <c r="AD23" s="24">
        <f t="shared" si="5"/>
        <v>0</v>
      </c>
      <c r="AE23" s="24">
        <v>170.47153</v>
      </c>
      <c r="AF23" s="24">
        <f t="shared" si="6"/>
        <v>101.00599000000003</v>
      </c>
      <c r="AG23" s="24">
        <f t="shared" si="7"/>
        <v>0.6931569393482793</v>
      </c>
      <c r="AH23" s="24">
        <f t="shared" si="8"/>
        <v>0.037135568855756605</v>
      </c>
      <c r="AI23" s="24">
        <f t="shared" si="9"/>
        <v>0.20146776158276242</v>
      </c>
      <c r="AJ23" s="24">
        <f t="shared" si="10"/>
        <v>0.05799819053486437</v>
      </c>
      <c r="AK23" s="24">
        <f t="shared" si="11"/>
        <v>0.010241539678337469</v>
      </c>
      <c r="AL23" s="9">
        <f t="shared" si="12"/>
        <v>188.17653</v>
      </c>
      <c r="AM23" s="9">
        <f t="shared" si="13"/>
        <v>10.08147</v>
      </c>
      <c r="AN23" s="9">
        <f t="shared" si="14"/>
        <v>54.69397</v>
      </c>
      <c r="AO23" s="9">
        <f t="shared" si="15"/>
        <v>15.7452</v>
      </c>
      <c r="AP23" s="9">
        <f t="shared" si="16"/>
        <v>2.78035</v>
      </c>
      <c r="AQ23" s="289">
        <f t="shared" si="17"/>
        <v>271.47752</v>
      </c>
      <c r="AR23" s="24">
        <v>290.06962</v>
      </c>
      <c r="AS23" s="24">
        <f t="shared" si="18"/>
        <v>-13.058629999999994</v>
      </c>
      <c r="AT23" s="24"/>
      <c r="AU23" s="24"/>
      <c r="AV23" s="24"/>
      <c r="AW23" s="24"/>
    </row>
    <row r="24" spans="1:49" s="9" customFormat="1" ht="21.75" customHeight="1">
      <c r="A24" s="267">
        <v>12</v>
      </c>
      <c r="B24" s="268" t="s">
        <v>34</v>
      </c>
      <c r="C24" s="139">
        <v>15.641735899999997</v>
      </c>
      <c r="D24" s="143"/>
      <c r="E24" s="143"/>
      <c r="F24" s="365">
        <v>579.18457</v>
      </c>
      <c r="G24" s="366"/>
      <c r="H24" s="139"/>
      <c r="I24" s="139">
        <f t="shared" si="0"/>
        <v>594.8263059</v>
      </c>
      <c r="J24" s="269"/>
      <c r="K24" s="137">
        <v>335.78546</v>
      </c>
      <c r="L24" s="137">
        <v>12.71445</v>
      </c>
      <c r="M24" s="137">
        <v>71.32492</v>
      </c>
      <c r="N24" s="137">
        <v>13.78088</v>
      </c>
      <c r="O24" s="137">
        <v>5.27746</v>
      </c>
      <c r="P24" s="210">
        <f t="shared" si="1"/>
        <v>438.88317000000006</v>
      </c>
      <c r="Q24" s="210">
        <f t="shared" si="2"/>
        <v>155.9431358999999</v>
      </c>
      <c r="R24" s="185">
        <f>K24/'Part-I'!P24</f>
        <v>114.26870984427748</v>
      </c>
      <c r="S24" s="185">
        <v>158.22349</v>
      </c>
      <c r="T24" s="270">
        <f t="shared" si="3"/>
        <v>280.6596800000001</v>
      </c>
      <c r="U24" s="9">
        <v>52.48554</v>
      </c>
      <c r="V24" s="24"/>
      <c r="W24" s="24">
        <f>P24-'[1]Part-II'!P24</f>
        <v>214.70793000000006</v>
      </c>
      <c r="X24" s="24">
        <f>M24-'[1]Part-II'!M24</f>
        <v>30.334785000000004</v>
      </c>
      <c r="Y24" s="24">
        <f>K24/'Part-I'!P24</f>
        <v>114.26870984427748</v>
      </c>
      <c r="Z24" s="24">
        <f t="shared" si="4"/>
        <v>0.04061480435909263</v>
      </c>
      <c r="AA24" s="24">
        <v>359.262905</v>
      </c>
      <c r="AB24" s="24">
        <v>359.262905</v>
      </c>
      <c r="AC24" s="24">
        <v>359.262905</v>
      </c>
      <c r="AD24" s="24">
        <f t="shared" si="5"/>
        <v>0</v>
      </c>
      <c r="AE24" s="24">
        <v>250.209785</v>
      </c>
      <c r="AF24" s="24">
        <f t="shared" si="6"/>
        <v>109.05311999999998</v>
      </c>
      <c r="AG24" s="24">
        <f t="shared" si="7"/>
        <v>0.7650907643599092</v>
      </c>
      <c r="AH24" s="24">
        <f t="shared" si="8"/>
        <v>0.028970010401629203</v>
      </c>
      <c r="AI24" s="24">
        <f t="shared" si="9"/>
        <v>0.16251459357623577</v>
      </c>
      <c r="AJ24" s="24">
        <f t="shared" si="10"/>
        <v>0.03139988257011541</v>
      </c>
      <c r="AK24" s="24">
        <f t="shared" si="11"/>
        <v>0.012024749092110319</v>
      </c>
      <c r="AL24" s="9">
        <f t="shared" si="12"/>
        <v>274.86873</v>
      </c>
      <c r="AM24" s="9">
        <f t="shared" si="13"/>
        <v>10.40785</v>
      </c>
      <c r="AN24" s="9">
        <f t="shared" si="14"/>
        <v>58.38546</v>
      </c>
      <c r="AO24" s="9">
        <f t="shared" si="15"/>
        <v>11.28081</v>
      </c>
      <c r="AP24" s="9">
        <f t="shared" si="16"/>
        <v>4.32005</v>
      </c>
      <c r="AQ24" s="289">
        <f t="shared" si="17"/>
        <v>359.2629</v>
      </c>
      <c r="AR24" s="24">
        <v>431.023265</v>
      </c>
      <c r="AS24" s="24">
        <f t="shared" si="18"/>
        <v>-7.859905000000083</v>
      </c>
      <c r="AT24" s="24"/>
      <c r="AU24" s="24"/>
      <c r="AV24" s="24"/>
      <c r="AW24" s="24"/>
    </row>
    <row r="25" spans="1:49" s="9" customFormat="1" ht="21.75" customHeight="1">
      <c r="A25" s="267">
        <v>13</v>
      </c>
      <c r="B25" s="268" t="s">
        <v>35</v>
      </c>
      <c r="C25" s="139">
        <v>36.488015200000085</v>
      </c>
      <c r="D25" s="143"/>
      <c r="E25" s="143"/>
      <c r="F25" s="365">
        <v>793.80174</v>
      </c>
      <c r="G25" s="366"/>
      <c r="H25" s="139"/>
      <c r="I25" s="139">
        <f t="shared" si="0"/>
        <v>830.2897552000001</v>
      </c>
      <c r="J25" s="269"/>
      <c r="K25" s="137">
        <v>444.25654</v>
      </c>
      <c r="L25" s="137">
        <v>21.52838</v>
      </c>
      <c r="M25" s="137">
        <v>123.12896</v>
      </c>
      <c r="N25" s="137">
        <v>46.9019</v>
      </c>
      <c r="O25" s="137">
        <v>21.35423</v>
      </c>
      <c r="P25" s="210">
        <f t="shared" si="1"/>
        <v>657.1700099999999</v>
      </c>
      <c r="Q25" s="210">
        <f t="shared" si="2"/>
        <v>173.11974520000012</v>
      </c>
      <c r="R25" s="185">
        <f>K25/'Part-I'!P25</f>
        <v>115.87648544033719</v>
      </c>
      <c r="S25" s="185">
        <v>198.21515</v>
      </c>
      <c r="T25" s="270">
        <f t="shared" si="3"/>
        <v>458.95485999999994</v>
      </c>
      <c r="U25" s="9">
        <v>61.02503</v>
      </c>
      <c r="V25" s="24"/>
      <c r="W25" s="24">
        <f>P25-'[1]Part-II'!P25</f>
        <v>233.98711499999996</v>
      </c>
      <c r="X25" s="24">
        <f>M25-'[1]Part-II'!M25</f>
        <v>78.60918000000001</v>
      </c>
      <c r="Y25" s="24">
        <f>K25/'Part-I'!P25</f>
        <v>115.87648544033719</v>
      </c>
      <c r="Z25" s="24">
        <f t="shared" si="4"/>
        <v>0.060815344973955</v>
      </c>
      <c r="AA25" s="24">
        <v>482.3963</v>
      </c>
      <c r="AB25" s="24">
        <v>482.3963</v>
      </c>
      <c r="AC25" s="24">
        <v>482.3963</v>
      </c>
      <c r="AD25" s="24">
        <f t="shared" si="5"/>
        <v>0</v>
      </c>
      <c r="AE25" s="24">
        <v>303.74267000000003</v>
      </c>
      <c r="AF25" s="24">
        <f t="shared" si="6"/>
        <v>178.65362999999996</v>
      </c>
      <c r="AG25" s="24">
        <f>K25/P25</f>
        <v>0.6760146282390458</v>
      </c>
      <c r="AH25" s="24">
        <f t="shared" si="8"/>
        <v>0.03275922466394959</v>
      </c>
      <c r="AI25" s="24">
        <f t="shared" si="9"/>
        <v>0.18736241478822202</v>
      </c>
      <c r="AJ25" s="24">
        <f t="shared" si="10"/>
        <v>0.07136950756471679</v>
      </c>
      <c r="AK25" s="24">
        <f t="shared" si="11"/>
        <v>0.03249422474406585</v>
      </c>
      <c r="AL25" s="9">
        <f t="shared" si="12"/>
        <v>326.10696</v>
      </c>
      <c r="AM25" s="9">
        <f t="shared" si="13"/>
        <v>15.80293</v>
      </c>
      <c r="AN25" s="9">
        <f t="shared" si="14"/>
        <v>90.38294</v>
      </c>
      <c r="AO25" s="9">
        <f t="shared" si="15"/>
        <v>34.42839</v>
      </c>
      <c r="AP25" s="9">
        <f t="shared" si="16"/>
        <v>15.67509</v>
      </c>
      <c r="AQ25" s="289">
        <f t="shared" si="17"/>
        <v>482.39631</v>
      </c>
      <c r="AR25" s="24">
        <v>583.1518410847</v>
      </c>
      <c r="AS25" s="24">
        <f t="shared" si="18"/>
        <v>-74.01816891529995</v>
      </c>
      <c r="AT25" s="24"/>
      <c r="AU25" s="24"/>
      <c r="AV25" s="24"/>
      <c r="AW25" s="24"/>
    </row>
    <row r="26" spans="1:43" s="8" customFormat="1" ht="19.5" customHeight="1">
      <c r="A26" s="15"/>
      <c r="B26" s="151" t="s">
        <v>5</v>
      </c>
      <c r="C26" s="16">
        <f aca="true" t="shared" si="19" ref="C26:H26">SUM(C13:C25)</f>
        <v>506.0905897000002</v>
      </c>
      <c r="D26" s="16">
        <f t="shared" si="19"/>
        <v>0</v>
      </c>
      <c r="E26" s="16">
        <f t="shared" si="19"/>
        <v>0</v>
      </c>
      <c r="F26" s="363">
        <f>SUM(F13:F25)</f>
        <v>12183.88959</v>
      </c>
      <c r="G26" s="364"/>
      <c r="H26" s="16">
        <f t="shared" si="19"/>
        <v>0</v>
      </c>
      <c r="I26" s="16">
        <f aca="true" t="shared" si="20" ref="I26:P26">SUM(I13:I25)</f>
        <v>12689.980179699998</v>
      </c>
      <c r="J26" s="16">
        <f t="shared" si="20"/>
        <v>0</v>
      </c>
      <c r="K26" s="17">
        <f t="shared" si="20"/>
        <v>7231.118020000001</v>
      </c>
      <c r="L26" s="17">
        <f t="shared" si="20"/>
        <v>357.43363</v>
      </c>
      <c r="M26" s="17">
        <f t="shared" si="20"/>
        <v>2649.3441900000003</v>
      </c>
      <c r="N26" s="17">
        <f t="shared" si="20"/>
        <v>400.69001000000003</v>
      </c>
      <c r="O26" s="17">
        <f t="shared" si="20"/>
        <v>167.404156</v>
      </c>
      <c r="P26" s="17">
        <f t="shared" si="20"/>
        <v>10805.990005999998</v>
      </c>
      <c r="Q26" s="207">
        <f>SUM(Q13:Q25)</f>
        <v>1883.9901737000005</v>
      </c>
      <c r="R26" s="207">
        <f>SUM(R13:R25)</f>
        <v>1382.6807057450992</v>
      </c>
      <c r="S26" s="207">
        <f>SUM(S13:S25)</f>
        <v>4111.635285999999</v>
      </c>
      <c r="T26" s="207">
        <f>SUM(T13:T25)</f>
        <v>6694.354719999998</v>
      </c>
      <c r="U26" s="207">
        <f>SUM(U13:U25)</f>
        <v>969.5746310000002</v>
      </c>
      <c r="W26" s="24">
        <f>P26-'[1]Part-II'!P26</f>
        <v>4771.792901</v>
      </c>
      <c r="X26" s="24">
        <f>M26-'[1]Part-II'!M26</f>
        <v>1385.9248900000002</v>
      </c>
      <c r="Y26" s="24"/>
      <c r="Z26" s="24"/>
      <c r="AA26" s="304">
        <f>SUM(AA13:AA25)</f>
        <v>9272.41059322972</v>
      </c>
      <c r="AB26" s="304">
        <f>SUM(AB13:AB25)</f>
        <v>8976.738605999999</v>
      </c>
      <c r="AC26" s="290">
        <f>SUM(AC13:AC25)</f>
        <v>9386.336493636556</v>
      </c>
      <c r="AD26" s="24">
        <f>SUM(AD13:AD25)</f>
        <v>409.5978876365555</v>
      </c>
      <c r="AE26" s="290">
        <f>+AD26+P26</f>
        <v>11215.587893636553</v>
      </c>
      <c r="AF26" s="24"/>
      <c r="AG26" s="24"/>
      <c r="AH26" s="24"/>
      <c r="AI26" s="24"/>
      <c r="AJ26" s="24"/>
      <c r="AQ26" s="291">
        <f>SUM(AQ13:AQ25)</f>
        <v>9386.33652</v>
      </c>
    </row>
    <row r="27" spans="1:27" s="187" customFormat="1" ht="18.75">
      <c r="A27" s="188">
        <v>1</v>
      </c>
      <c r="B27" s="189" t="s">
        <v>50</v>
      </c>
      <c r="C27" s="149">
        <v>222.78</v>
      </c>
      <c r="D27" s="148"/>
      <c r="E27" s="149"/>
      <c r="F27" s="240">
        <v>102.56184</v>
      </c>
      <c r="G27" s="241"/>
      <c r="H27" s="149"/>
      <c r="I27" s="143">
        <f>SUM(C27:H27)</f>
        <v>325.34184</v>
      </c>
      <c r="J27" s="190"/>
      <c r="K27" s="313">
        <v>270.62</v>
      </c>
      <c r="L27" s="313"/>
      <c r="M27" s="313"/>
      <c r="N27" s="313"/>
      <c r="O27" s="313"/>
      <c r="P27" s="144">
        <f t="shared" si="1"/>
        <v>270.62</v>
      </c>
      <c r="Q27" s="210">
        <f t="shared" si="2"/>
        <v>54.721839999999986</v>
      </c>
      <c r="R27" s="186"/>
      <c r="S27" s="186">
        <v>83.25</v>
      </c>
      <c r="T27" s="186"/>
      <c r="U27" s="186"/>
      <c r="AA27" s="308">
        <f>AA26-P31</f>
        <v>-44.822766770279486</v>
      </c>
    </row>
    <row r="28" spans="1:33" s="9" customFormat="1" ht="18.75">
      <c r="A28" s="18">
        <v>2</v>
      </c>
      <c r="B28" s="152" t="s">
        <v>106</v>
      </c>
      <c r="C28" s="135">
        <v>983.81</v>
      </c>
      <c r="D28" s="148"/>
      <c r="E28" s="149">
        <f>555.56</f>
        <v>555.56</v>
      </c>
      <c r="F28" s="149">
        <f>2000+1000+100+900+300+2700+1000+1000</f>
        <v>9000</v>
      </c>
      <c r="G28" s="135">
        <f>333.33+144.44+555.56</f>
        <v>1033.33</v>
      </c>
      <c r="H28" s="135">
        <v>0</v>
      </c>
      <c r="I28" s="139">
        <f>SUM(C28:H28)</f>
        <v>11572.699999999999</v>
      </c>
      <c r="J28" s="136"/>
      <c r="K28" s="313"/>
      <c r="L28" s="313"/>
      <c r="M28" s="313"/>
      <c r="N28" s="313">
        <v>39.0009783288491</v>
      </c>
      <c r="O28" s="313">
        <v>29.5660916711509</v>
      </c>
      <c r="P28" s="138">
        <f t="shared" si="1"/>
        <v>68.56707</v>
      </c>
      <c r="Q28" s="208"/>
      <c r="R28" s="176"/>
      <c r="S28" s="176">
        <v>29.33462</v>
      </c>
      <c r="T28" s="176"/>
      <c r="U28" s="176"/>
      <c r="AA28" s="309">
        <f>AA16-AA27</f>
        <v>641.452917223244</v>
      </c>
      <c r="AC28" s="9">
        <v>41.962</v>
      </c>
      <c r="AD28" s="24">
        <f>N28/P28</f>
        <v>0.5688004216725187</v>
      </c>
      <c r="AE28" s="9">
        <f>AD28*AC28</f>
        <v>23.86800329422223</v>
      </c>
      <c r="AF28" s="9">
        <v>23.868</v>
      </c>
      <c r="AG28" s="9">
        <f>AC28-AF28</f>
        <v>18.094000000000005</v>
      </c>
    </row>
    <row r="29" spans="1:30" s="19" customFormat="1" ht="19.5" customHeight="1">
      <c r="A29" s="152"/>
      <c r="B29" s="153" t="s">
        <v>5</v>
      </c>
      <c r="C29" s="140">
        <f>SUM(C27:C28)</f>
        <v>1206.59</v>
      </c>
      <c r="D29" s="140">
        <f aca="true" t="shared" si="21" ref="D29:O29">SUM(D27:D28)</f>
        <v>0</v>
      </c>
      <c r="E29" s="140">
        <f>SUM(E27:E28)</f>
        <v>555.56</v>
      </c>
      <c r="F29" s="140">
        <f>F28</f>
        <v>9000</v>
      </c>
      <c r="G29" s="140">
        <f>SUM(G27:G28)</f>
        <v>1033.33</v>
      </c>
      <c r="H29" s="140">
        <f t="shared" si="21"/>
        <v>0</v>
      </c>
      <c r="I29" s="140">
        <f>SUM(I27:I28)</f>
        <v>11898.041839999998</v>
      </c>
      <c r="J29" s="141"/>
      <c r="K29" s="142">
        <f t="shared" si="21"/>
        <v>270.62</v>
      </c>
      <c r="L29" s="142">
        <f t="shared" si="21"/>
        <v>0</v>
      </c>
      <c r="M29" s="142">
        <f t="shared" si="21"/>
        <v>0</v>
      </c>
      <c r="N29" s="142">
        <f t="shared" si="21"/>
        <v>39.0009783288491</v>
      </c>
      <c r="O29" s="142">
        <f t="shared" si="21"/>
        <v>29.5660916711509</v>
      </c>
      <c r="P29" s="142">
        <f>SUM(K29:O29)</f>
        <v>339.18707</v>
      </c>
      <c r="Q29" s="209"/>
      <c r="R29" s="180"/>
      <c r="S29" s="142">
        <f>SUM(N29:R29)</f>
        <v>407.75414</v>
      </c>
      <c r="T29" s="180"/>
      <c r="U29" s="180"/>
      <c r="AB29" s="19" t="s">
        <v>119</v>
      </c>
      <c r="AD29" s="19" t="s">
        <v>119</v>
      </c>
    </row>
    <row r="30" spans="1:28" s="9" customFormat="1" ht="15.75">
      <c r="A30" s="154"/>
      <c r="B30" s="155" t="s">
        <v>51</v>
      </c>
      <c r="C30" s="20">
        <f aca="true" t="shared" si="22" ref="C30:O30">C26+C29</f>
        <v>1712.6805897000002</v>
      </c>
      <c r="D30" s="20">
        <f t="shared" si="22"/>
        <v>0</v>
      </c>
      <c r="E30" s="20">
        <f>E29</f>
        <v>555.56</v>
      </c>
      <c r="F30" s="20">
        <f>F29</f>
        <v>9000</v>
      </c>
      <c r="G30" s="20">
        <f>G26+G29</f>
        <v>1033.33</v>
      </c>
      <c r="H30" s="20">
        <f t="shared" si="22"/>
        <v>0</v>
      </c>
      <c r="I30" s="20">
        <f>SUM(C30:H30)</f>
        <v>12301.570589699999</v>
      </c>
      <c r="J30" s="20">
        <f>J26</f>
        <v>0</v>
      </c>
      <c r="K30" s="21">
        <f t="shared" si="22"/>
        <v>7501.738020000001</v>
      </c>
      <c r="L30" s="21">
        <f t="shared" si="22"/>
        <v>357.43363</v>
      </c>
      <c r="M30" s="21">
        <f t="shared" si="22"/>
        <v>2649.3441900000003</v>
      </c>
      <c r="N30" s="21">
        <f t="shared" si="22"/>
        <v>439.69098832884913</v>
      </c>
      <c r="O30" s="21">
        <f t="shared" si="22"/>
        <v>196.9702476711509</v>
      </c>
      <c r="P30" s="21">
        <f>P26+P29</f>
        <v>11145.177075999998</v>
      </c>
      <c r="Q30" s="185">
        <f>I30-P30</f>
        <v>1156.3935137000008</v>
      </c>
      <c r="R30" s="181">
        <v>5238.43376</v>
      </c>
      <c r="S30" s="21">
        <f>S26+S29</f>
        <v>4519.389425999999</v>
      </c>
      <c r="T30" s="181"/>
      <c r="U30" s="176">
        <f>P30-R30</f>
        <v>5906.743315999998</v>
      </c>
      <c r="V30" s="175"/>
      <c r="Z30" s="9">
        <f>P30/146</f>
        <v>76.33682928767122</v>
      </c>
      <c r="AA30" s="24">
        <f>AA26+P27+P28</f>
        <v>9611.59766322972</v>
      </c>
      <c r="AB30" s="24"/>
    </row>
    <row r="31" spans="1:27" s="9" customFormat="1" ht="22.5" customHeight="1">
      <c r="A31" s="171"/>
      <c r="B31" s="172"/>
      <c r="C31" s="172"/>
      <c r="D31" s="172"/>
      <c r="E31" s="172"/>
      <c r="F31" s="172"/>
      <c r="G31" s="172"/>
      <c r="H31" s="172"/>
      <c r="I31" s="222"/>
      <c r="J31" s="222">
        <f>K27+K31</f>
        <v>-2115.7652959999987</v>
      </c>
      <c r="K31" s="167">
        <f>P33-P30</f>
        <v>-2386.3852959999986</v>
      </c>
      <c r="M31" s="24"/>
      <c r="N31" s="137">
        <f>O31-P30</f>
        <v>367.8229240000019</v>
      </c>
      <c r="O31" s="137">
        <f>11513</f>
        <v>11513</v>
      </c>
      <c r="P31" s="23">
        <v>9317.23336</v>
      </c>
      <c r="Q31" s="23"/>
      <c r="R31" s="185">
        <f>R24-S24</f>
        <v>-43.95478015572252</v>
      </c>
      <c r="S31" s="185">
        <f>R31+R17</f>
        <v>76.19615546049043</v>
      </c>
      <c r="T31" s="211"/>
      <c r="Z31" s="24">
        <v>7486.3369</v>
      </c>
      <c r="AA31" s="24">
        <f>P31-AA26</f>
        <v>44.822766770279486</v>
      </c>
    </row>
    <row r="32" spans="1:29" s="9" customFormat="1" ht="36.75" customHeight="1">
      <c r="A32" s="282"/>
      <c r="B32" s="282"/>
      <c r="C32" s="282"/>
      <c r="D32" s="282"/>
      <c r="E32" s="282"/>
      <c r="F32" s="317"/>
      <c r="G32" s="317"/>
      <c r="H32" s="282"/>
      <c r="I32" s="282" t="s">
        <v>119</v>
      </c>
      <c r="J32" s="282"/>
      <c r="K32" s="312">
        <v>4864941</v>
      </c>
      <c r="M32" s="24"/>
      <c r="N32" s="150"/>
      <c r="O32" s="281">
        <f>P26/P30</f>
        <v>0.9695664709778004</v>
      </c>
      <c r="P32" s="23">
        <f>P31*O32</f>
        <v>9033.677068131834</v>
      </c>
      <c r="Q32" s="259"/>
      <c r="Z32" s="24">
        <f>Z31+P29</f>
        <v>7825.52397</v>
      </c>
      <c r="AA32" s="9">
        <v>9257.403486</v>
      </c>
      <c r="AC32" s="24">
        <f>P30+800</f>
        <v>11945.177075999998</v>
      </c>
    </row>
    <row r="33" spans="2:32" s="9" customFormat="1" ht="18" customHeight="1">
      <c r="B33" s="19"/>
      <c r="C33" s="176"/>
      <c r="D33" s="236"/>
      <c r="K33" s="160">
        <f>K32/100000</f>
        <v>48.64941</v>
      </c>
      <c r="M33" s="24"/>
      <c r="N33" s="95" t="s">
        <v>134</v>
      </c>
      <c r="P33" s="23">
        <v>8758.79178</v>
      </c>
      <c r="Q33" s="23"/>
      <c r="AA33" s="24">
        <v>8976.738605999999</v>
      </c>
      <c r="AC33" s="9">
        <v>9257.403486</v>
      </c>
      <c r="AF33" s="9" t="s">
        <v>119</v>
      </c>
    </row>
    <row r="34" spans="2:29" s="9" customFormat="1" ht="20.25" customHeight="1">
      <c r="B34" s="145"/>
      <c r="C34" s="145"/>
      <c r="D34" s="145"/>
      <c r="E34" s="145"/>
      <c r="F34" s="145"/>
      <c r="G34" s="145"/>
      <c r="H34" s="145"/>
      <c r="I34" s="145"/>
      <c r="J34" s="145"/>
      <c r="K34" s="310">
        <f>N29+O29</f>
        <v>68.56707</v>
      </c>
      <c r="L34" s="145" t="s">
        <v>119</v>
      </c>
      <c r="M34" s="145"/>
      <c r="N34" s="97" t="s">
        <v>135</v>
      </c>
      <c r="O34" s="145"/>
      <c r="P34" s="145"/>
      <c r="Q34" s="145"/>
      <c r="AA34" s="24">
        <f>AA33-P26</f>
        <v>-1829.2513999999992</v>
      </c>
      <c r="AB34" s="9" t="s">
        <v>119</v>
      </c>
      <c r="AC34" s="24"/>
    </row>
    <row r="35" spans="4:28" s="9" customFormat="1" ht="15.75">
      <c r="D35" s="22"/>
      <c r="J35" s="176">
        <f>N29/K34</f>
        <v>0.5688004216725187</v>
      </c>
      <c r="K35" s="176">
        <f>O29/K34</f>
        <v>0.4311995783274814</v>
      </c>
      <c r="N35" s="97" t="s">
        <v>115</v>
      </c>
      <c r="P35" s="24"/>
      <c r="AA35" s="24">
        <f>P26+800</f>
        <v>11605.990005999998</v>
      </c>
      <c r="AB35" s="24">
        <f>AA35+P29</f>
        <v>11945.177075999998</v>
      </c>
    </row>
    <row r="36" spans="2:27" s="9" customFormat="1" ht="18.75">
      <c r="B36" s="19"/>
      <c r="D36" s="22"/>
      <c r="J36" s="9">
        <v>27.6718</v>
      </c>
      <c r="K36" s="24">
        <f>K33-J36</f>
        <v>20.977610000000002</v>
      </c>
      <c r="M36" s="146"/>
      <c r="N36" s="99" t="s">
        <v>136</v>
      </c>
      <c r="O36" s="147"/>
      <c r="P36" s="147" t="s">
        <v>119</v>
      </c>
      <c r="Q36" s="147"/>
      <c r="AA36" s="24">
        <v>8758.79178</v>
      </c>
    </row>
    <row r="37" spans="2:27" s="9" customFormat="1" ht="18.75">
      <c r="B37" s="19"/>
      <c r="D37" s="22"/>
      <c r="F37" s="177"/>
      <c r="G37" s="177"/>
      <c r="H37" s="178"/>
      <c r="M37" s="146"/>
      <c r="N37" s="97" t="s">
        <v>117</v>
      </c>
      <c r="O37" s="147"/>
      <c r="P37" s="147"/>
      <c r="Q37" s="147"/>
      <c r="Z37" s="9" t="s">
        <v>140</v>
      </c>
      <c r="AA37" s="273">
        <f>AB35-AA36</f>
        <v>3186.3852959999986</v>
      </c>
    </row>
    <row r="38" spans="3:8" ht="15">
      <c r="C38" s="235"/>
      <c r="F38" s="179"/>
      <c r="G38" s="179"/>
      <c r="H38" s="178"/>
    </row>
    <row r="42" ht="15">
      <c r="N42" s="4">
        <f>N28/P28</f>
        <v>0.5688004216725187</v>
      </c>
    </row>
    <row r="43" spans="14:17" ht="15">
      <c r="N43" s="4">
        <v>53.00796</v>
      </c>
      <c r="Q43" s="4" t="s">
        <v>119</v>
      </c>
    </row>
    <row r="44" ht="15">
      <c r="N44" s="4">
        <f>N43*N42</f>
        <v>30.15095</v>
      </c>
    </row>
    <row r="45" spans="14:15" ht="15">
      <c r="N45" s="4">
        <v>30.15095</v>
      </c>
      <c r="O45" s="4">
        <f>N43-N45</f>
        <v>22.857009999999995</v>
      </c>
    </row>
  </sheetData>
  <sheetProtection/>
  <mergeCells count="43">
    <mergeCell ref="F17:G17"/>
    <mergeCell ref="F18:G18"/>
    <mergeCell ref="F19:G19"/>
    <mergeCell ref="F20:G20"/>
    <mergeCell ref="F25:G25"/>
    <mergeCell ref="F21:G21"/>
    <mergeCell ref="F22:G22"/>
    <mergeCell ref="F23:G23"/>
    <mergeCell ref="F24:G24"/>
    <mergeCell ref="F26:G26"/>
    <mergeCell ref="E10:E11"/>
    <mergeCell ref="B9:B11"/>
    <mergeCell ref="C9:C11"/>
    <mergeCell ref="D10:D11"/>
    <mergeCell ref="D9:E9"/>
    <mergeCell ref="F13:G13"/>
    <mergeCell ref="F14:G14"/>
    <mergeCell ref="F15:G15"/>
    <mergeCell ref="F16:G16"/>
    <mergeCell ref="N1:P1"/>
    <mergeCell ref="A2:P2"/>
    <mergeCell ref="A4:P4"/>
    <mergeCell ref="A6:P6"/>
    <mergeCell ref="H9:H11"/>
    <mergeCell ref="F9:G9"/>
    <mergeCell ref="F10:F11"/>
    <mergeCell ref="G10:G11"/>
    <mergeCell ref="Q10:Q12"/>
    <mergeCell ref="A9:A11"/>
    <mergeCell ref="I9:I11"/>
    <mergeCell ref="K9:P9"/>
    <mergeCell ref="J9:J11"/>
    <mergeCell ref="K10:K11"/>
    <mergeCell ref="L10:L11"/>
    <mergeCell ref="M10:M11"/>
    <mergeCell ref="P10:P11"/>
    <mergeCell ref="N10:O10"/>
    <mergeCell ref="V10:V12"/>
    <mergeCell ref="W10:W12"/>
    <mergeCell ref="R10:R12"/>
    <mergeCell ref="S10:S12"/>
    <mergeCell ref="T10:T12"/>
    <mergeCell ref="U10:U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3"/>
  <colBreaks count="1" manualBreakCount="1">
    <brk id="17" max="3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6"/>
  <sheetViews>
    <sheetView view="pageBreakPreview" zoomScale="85" zoomScaleNormal="85" zoomScaleSheetLayoutView="85" zoomScalePageLayoutView="0" workbookViewId="0" topLeftCell="A9">
      <selection activeCell="AU16" sqref="AU16"/>
    </sheetView>
  </sheetViews>
  <sheetFormatPr defaultColWidth="9.140625" defaultRowHeight="15"/>
  <cols>
    <col min="1" max="1" width="4.140625" style="46" customWidth="1"/>
    <col min="2" max="2" width="18.57421875" style="65" customWidth="1"/>
    <col min="3" max="4" width="7.57421875" style="46" customWidth="1"/>
    <col min="5" max="5" width="9.57421875" style="46" customWidth="1"/>
    <col min="6" max="18" width="7.57421875" style="46" customWidth="1"/>
    <col min="19" max="19" width="8.421875" style="46" customWidth="1"/>
    <col min="20" max="20" width="7.57421875" style="46" customWidth="1"/>
    <col min="21" max="26" width="8.00390625" style="46" customWidth="1"/>
    <col min="27" max="27" width="9.00390625" style="46" customWidth="1"/>
    <col min="28" max="29" width="8.00390625" style="46" customWidth="1"/>
    <col min="30" max="30" width="9.57421875" style="46" customWidth="1"/>
    <col min="31" max="38" width="8.00390625" style="46" customWidth="1"/>
    <col min="39" max="40" width="7.00390625" style="46" customWidth="1"/>
    <col min="41" max="41" width="7.57421875" style="46" customWidth="1"/>
    <col min="42" max="42" width="6.57421875" style="46" customWidth="1"/>
    <col min="43" max="43" width="6.7109375" style="46" customWidth="1"/>
    <col min="44" max="44" width="7.57421875" style="46" customWidth="1"/>
    <col min="45" max="45" width="7.7109375" style="46" customWidth="1"/>
    <col min="46" max="46" width="6.28125" style="46" customWidth="1"/>
    <col min="47" max="47" width="7.57421875" style="46" customWidth="1"/>
    <col min="48" max="48" width="8.28125" style="46" customWidth="1"/>
    <col min="49" max="49" width="6.421875" style="46" customWidth="1"/>
    <col min="50" max="50" width="7.57421875" style="46" customWidth="1"/>
    <col min="51" max="51" width="6.00390625" style="46" customWidth="1"/>
    <col min="52" max="52" width="6.28125" style="46" customWidth="1"/>
    <col min="53" max="53" width="7.57421875" style="46" customWidth="1"/>
    <col min="54" max="54" width="6.28125" style="46" customWidth="1"/>
    <col min="55" max="55" width="6.57421875" style="46" customWidth="1"/>
    <col min="56" max="56" width="7.00390625" style="46" customWidth="1"/>
    <col min="57" max="57" width="6.140625" style="46" customWidth="1"/>
    <col min="58" max="59" width="7.00390625" style="46" customWidth="1"/>
    <col min="60" max="60" width="6.57421875" style="46" customWidth="1"/>
    <col min="61" max="61" width="7.140625" style="46" customWidth="1"/>
    <col min="62" max="62" width="6.7109375" style="46" customWidth="1"/>
    <col min="63" max="16384" width="9.140625" style="46" customWidth="1"/>
  </cols>
  <sheetData>
    <row r="1" spans="1:62" s="42" customFormat="1" ht="16.5">
      <c r="A1" s="40"/>
      <c r="B1" s="41"/>
      <c r="Q1" s="390" t="s">
        <v>110</v>
      </c>
      <c r="R1" s="390"/>
      <c r="S1" s="390"/>
      <c r="T1" s="390"/>
      <c r="AJ1" s="390" t="s">
        <v>110</v>
      </c>
      <c r="AK1" s="390"/>
      <c r="AL1" s="390"/>
      <c r="AM1" s="43"/>
      <c r="AN1" s="43"/>
      <c r="BH1" s="390" t="s">
        <v>110</v>
      </c>
      <c r="BI1" s="390"/>
      <c r="BJ1" s="390"/>
    </row>
    <row r="2" spans="1:62" s="44" customFormat="1" ht="22.5" customHeight="1">
      <c r="A2" s="374" t="s">
        <v>138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 t="s">
        <v>138</v>
      </c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 t="s">
        <v>138</v>
      </c>
      <c r="AN2" s="374"/>
      <c r="AO2" s="374"/>
      <c r="AP2" s="374"/>
      <c r="AQ2" s="374"/>
      <c r="AR2" s="374"/>
      <c r="AS2" s="374"/>
      <c r="AT2" s="374"/>
      <c r="AU2" s="374"/>
      <c r="AV2" s="374"/>
      <c r="AW2" s="374"/>
      <c r="AX2" s="374"/>
      <c r="AY2" s="374"/>
      <c r="AZ2" s="374"/>
      <c r="BA2" s="374"/>
      <c r="BB2" s="374"/>
      <c r="BC2" s="374"/>
      <c r="BD2" s="374"/>
      <c r="BE2" s="374"/>
      <c r="BF2" s="374"/>
      <c r="BG2" s="374"/>
      <c r="BH2" s="374"/>
      <c r="BI2" s="374"/>
      <c r="BJ2" s="374"/>
    </row>
    <row r="3" spans="1:40" ht="15" customHeight="1">
      <c r="A3" s="45"/>
      <c r="B3" s="45"/>
      <c r="U3" s="45"/>
      <c r="V3" s="45"/>
      <c r="AM3" s="45"/>
      <c r="AN3" s="45"/>
    </row>
    <row r="4" spans="1:62" s="47" customFormat="1" ht="19.5" customHeight="1">
      <c r="A4" s="375" t="s">
        <v>37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 t="s">
        <v>37</v>
      </c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 t="s">
        <v>37</v>
      </c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75"/>
      <c r="BC4" s="375"/>
      <c r="BD4" s="375"/>
      <c r="BE4" s="375"/>
      <c r="BF4" s="375"/>
      <c r="BG4" s="375"/>
      <c r="BH4" s="375"/>
      <c r="BI4" s="375"/>
      <c r="BJ4" s="375"/>
    </row>
    <row r="5" spans="1:40" ht="13.5" customHeight="1">
      <c r="A5" s="48"/>
      <c r="B5" s="48"/>
      <c r="U5" s="48"/>
      <c r="V5" s="48"/>
      <c r="AM5" s="48"/>
      <c r="AN5" s="48"/>
    </row>
    <row r="6" spans="1:62" s="49" customFormat="1" ht="22.5" customHeight="1">
      <c r="A6" s="376" t="s">
        <v>143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 t="s">
        <v>143</v>
      </c>
      <c r="V6" s="376"/>
      <c r="W6" s="376"/>
      <c r="X6" s="376"/>
      <c r="Y6" s="376"/>
      <c r="Z6" s="376"/>
      <c r="AA6" s="376"/>
      <c r="AB6" s="376"/>
      <c r="AC6" s="376"/>
      <c r="AD6" s="376"/>
      <c r="AE6" s="376"/>
      <c r="AF6" s="376"/>
      <c r="AG6" s="376"/>
      <c r="AH6" s="376"/>
      <c r="AI6" s="376"/>
      <c r="AJ6" s="376"/>
      <c r="AK6" s="376"/>
      <c r="AL6" s="376"/>
      <c r="AM6" s="376" t="s">
        <v>143</v>
      </c>
      <c r="AN6" s="376"/>
      <c r="AO6" s="376"/>
      <c r="AP6" s="376"/>
      <c r="AQ6" s="376"/>
      <c r="AR6" s="376"/>
      <c r="AS6" s="376"/>
      <c r="AT6" s="376"/>
      <c r="AU6" s="376"/>
      <c r="AV6" s="376"/>
      <c r="AW6" s="376"/>
      <c r="AX6" s="376"/>
      <c r="AY6" s="376"/>
      <c r="AZ6" s="376"/>
      <c r="BA6" s="376"/>
      <c r="BB6" s="376"/>
      <c r="BC6" s="376"/>
      <c r="BD6" s="376"/>
      <c r="BE6" s="376"/>
      <c r="BF6" s="376"/>
      <c r="BG6" s="376"/>
      <c r="BH6" s="376"/>
      <c r="BI6" s="376"/>
      <c r="BJ6" s="376"/>
    </row>
    <row r="7" spans="1:2" ht="13.5" customHeight="1">
      <c r="A7" s="48"/>
      <c r="B7" s="48"/>
    </row>
    <row r="8" spans="1:2" ht="21" customHeight="1">
      <c r="A8" s="50" t="s">
        <v>38</v>
      </c>
      <c r="B8" s="48"/>
    </row>
    <row r="9" spans="2:62" ht="20.25">
      <c r="B9" s="46"/>
      <c r="C9" s="385">
        <v>1</v>
      </c>
      <c r="D9" s="385"/>
      <c r="E9" s="385"/>
      <c r="F9" s="385"/>
      <c r="G9" s="385"/>
      <c r="H9" s="385"/>
      <c r="I9" s="385">
        <v>2</v>
      </c>
      <c r="J9" s="385"/>
      <c r="K9" s="385"/>
      <c r="L9" s="385"/>
      <c r="M9" s="385"/>
      <c r="N9" s="385"/>
      <c r="O9" s="385">
        <v>3</v>
      </c>
      <c r="P9" s="385"/>
      <c r="Q9" s="385"/>
      <c r="R9" s="385"/>
      <c r="S9" s="385"/>
      <c r="T9" s="385"/>
      <c r="U9" s="385">
        <v>4</v>
      </c>
      <c r="V9" s="385"/>
      <c r="W9" s="385"/>
      <c r="X9" s="385"/>
      <c r="Y9" s="385"/>
      <c r="Z9" s="385"/>
      <c r="AA9" s="385">
        <v>5</v>
      </c>
      <c r="AB9" s="385"/>
      <c r="AC9" s="385"/>
      <c r="AD9" s="385"/>
      <c r="AE9" s="385"/>
      <c r="AF9" s="385"/>
      <c r="AG9" s="378">
        <v>6</v>
      </c>
      <c r="AH9" s="378"/>
      <c r="AI9" s="378"/>
      <c r="AJ9" s="378"/>
      <c r="AK9" s="378"/>
      <c r="AL9" s="378"/>
      <c r="AM9" s="378">
        <v>7</v>
      </c>
      <c r="AN9" s="378"/>
      <c r="AO9" s="378"/>
      <c r="AP9" s="378"/>
      <c r="AQ9" s="378"/>
      <c r="AR9" s="378"/>
      <c r="AS9" s="378">
        <v>8</v>
      </c>
      <c r="AT9" s="378"/>
      <c r="AU9" s="378"/>
      <c r="AV9" s="378"/>
      <c r="AW9" s="378"/>
      <c r="AX9" s="378"/>
      <c r="AY9" s="378">
        <v>9</v>
      </c>
      <c r="AZ9" s="378"/>
      <c r="BA9" s="378"/>
      <c r="BB9" s="378"/>
      <c r="BC9" s="378"/>
      <c r="BD9" s="378"/>
      <c r="BE9" s="377">
        <v>10</v>
      </c>
      <c r="BF9" s="377"/>
      <c r="BG9" s="377"/>
      <c r="BH9" s="377"/>
      <c r="BI9" s="377"/>
      <c r="BJ9" s="377"/>
    </row>
    <row r="10" spans="1:62" s="51" customFormat="1" ht="22.5" customHeight="1">
      <c r="A10" s="379" t="s">
        <v>0</v>
      </c>
      <c r="B10" s="382" t="s">
        <v>111</v>
      </c>
      <c r="C10" s="369" t="s">
        <v>58</v>
      </c>
      <c r="D10" s="369"/>
      <c r="E10" s="369"/>
      <c r="F10" s="369"/>
      <c r="G10" s="369"/>
      <c r="H10" s="369"/>
      <c r="I10" s="386" t="s">
        <v>59</v>
      </c>
      <c r="J10" s="387"/>
      <c r="K10" s="387"/>
      <c r="L10" s="387"/>
      <c r="M10" s="387"/>
      <c r="N10" s="388"/>
      <c r="O10" s="386" t="s">
        <v>60</v>
      </c>
      <c r="P10" s="387"/>
      <c r="Q10" s="387"/>
      <c r="R10" s="387"/>
      <c r="S10" s="387"/>
      <c r="T10" s="388"/>
      <c r="U10" s="386" t="s">
        <v>112</v>
      </c>
      <c r="V10" s="387"/>
      <c r="W10" s="387"/>
      <c r="X10" s="387"/>
      <c r="Y10" s="387"/>
      <c r="Z10" s="387"/>
      <c r="AA10" s="386" t="s">
        <v>61</v>
      </c>
      <c r="AB10" s="387"/>
      <c r="AC10" s="387"/>
      <c r="AD10" s="387"/>
      <c r="AE10" s="387"/>
      <c r="AF10" s="387"/>
      <c r="AG10" s="369" t="s">
        <v>62</v>
      </c>
      <c r="AH10" s="369"/>
      <c r="AI10" s="369"/>
      <c r="AJ10" s="369"/>
      <c r="AK10" s="369"/>
      <c r="AL10" s="369"/>
      <c r="AM10" s="369" t="s">
        <v>63</v>
      </c>
      <c r="AN10" s="369"/>
      <c r="AO10" s="369"/>
      <c r="AP10" s="369"/>
      <c r="AQ10" s="369"/>
      <c r="AR10" s="369"/>
      <c r="AS10" s="369" t="s">
        <v>64</v>
      </c>
      <c r="AT10" s="369"/>
      <c r="AU10" s="369"/>
      <c r="AV10" s="369"/>
      <c r="AW10" s="369"/>
      <c r="AX10" s="369"/>
      <c r="AY10" s="369" t="s">
        <v>65</v>
      </c>
      <c r="AZ10" s="369"/>
      <c r="BA10" s="369"/>
      <c r="BB10" s="369"/>
      <c r="BC10" s="369"/>
      <c r="BD10" s="369"/>
      <c r="BE10" s="369" t="s">
        <v>116</v>
      </c>
      <c r="BF10" s="369"/>
      <c r="BG10" s="369"/>
      <c r="BH10" s="369"/>
      <c r="BI10" s="369"/>
      <c r="BJ10" s="369"/>
    </row>
    <row r="11" spans="1:62" s="51" customFormat="1" ht="28.5" customHeight="1">
      <c r="A11" s="380"/>
      <c r="B11" s="383"/>
      <c r="C11" s="369" t="s">
        <v>66</v>
      </c>
      <c r="D11" s="369"/>
      <c r="E11" s="369"/>
      <c r="F11" s="369" t="s">
        <v>67</v>
      </c>
      <c r="G11" s="369"/>
      <c r="H11" s="369"/>
      <c r="I11" s="369" t="s">
        <v>66</v>
      </c>
      <c r="J11" s="369"/>
      <c r="K11" s="369"/>
      <c r="L11" s="369" t="s">
        <v>67</v>
      </c>
      <c r="M11" s="369"/>
      <c r="N11" s="369"/>
      <c r="O11" s="369" t="s">
        <v>66</v>
      </c>
      <c r="P11" s="369"/>
      <c r="Q11" s="369"/>
      <c r="R11" s="369" t="s">
        <v>67</v>
      </c>
      <c r="S11" s="369"/>
      <c r="T11" s="369"/>
      <c r="U11" s="369" t="s">
        <v>66</v>
      </c>
      <c r="V11" s="369"/>
      <c r="W11" s="369"/>
      <c r="X11" s="369" t="s">
        <v>67</v>
      </c>
      <c r="Y11" s="369"/>
      <c r="Z11" s="369"/>
      <c r="AA11" s="369" t="s">
        <v>66</v>
      </c>
      <c r="AB11" s="369"/>
      <c r="AC11" s="369"/>
      <c r="AD11" s="369" t="s">
        <v>67</v>
      </c>
      <c r="AE11" s="369"/>
      <c r="AF11" s="369"/>
      <c r="AG11" s="369" t="s">
        <v>66</v>
      </c>
      <c r="AH11" s="369"/>
      <c r="AI11" s="369"/>
      <c r="AJ11" s="369" t="s">
        <v>67</v>
      </c>
      <c r="AK11" s="369"/>
      <c r="AL11" s="369"/>
      <c r="AM11" s="369" t="s">
        <v>66</v>
      </c>
      <c r="AN11" s="369"/>
      <c r="AO11" s="369"/>
      <c r="AP11" s="369" t="s">
        <v>67</v>
      </c>
      <c r="AQ11" s="369"/>
      <c r="AR11" s="369"/>
      <c r="AS11" s="369" t="s">
        <v>66</v>
      </c>
      <c r="AT11" s="369"/>
      <c r="AU11" s="369"/>
      <c r="AV11" s="369" t="s">
        <v>67</v>
      </c>
      <c r="AW11" s="369"/>
      <c r="AX11" s="369"/>
      <c r="AY11" s="369" t="s">
        <v>66</v>
      </c>
      <c r="AZ11" s="369"/>
      <c r="BA11" s="369"/>
      <c r="BB11" s="369" t="s">
        <v>67</v>
      </c>
      <c r="BC11" s="369"/>
      <c r="BD11" s="369"/>
      <c r="BE11" s="369" t="s">
        <v>66</v>
      </c>
      <c r="BF11" s="369"/>
      <c r="BG11" s="369"/>
      <c r="BH11" s="369" t="s">
        <v>67</v>
      </c>
      <c r="BI11" s="369"/>
      <c r="BJ11" s="369"/>
    </row>
    <row r="12" spans="1:62" s="52" customFormat="1" ht="28.5" customHeight="1">
      <c r="A12" s="381"/>
      <c r="B12" s="384"/>
      <c r="C12" s="368" t="s">
        <v>68</v>
      </c>
      <c r="D12" s="368"/>
      <c r="E12" s="372" t="s">
        <v>69</v>
      </c>
      <c r="F12" s="368" t="s">
        <v>68</v>
      </c>
      <c r="G12" s="368"/>
      <c r="H12" s="372" t="s">
        <v>69</v>
      </c>
      <c r="I12" s="368" t="s">
        <v>68</v>
      </c>
      <c r="J12" s="368"/>
      <c r="K12" s="372" t="s">
        <v>69</v>
      </c>
      <c r="L12" s="368" t="s">
        <v>68</v>
      </c>
      <c r="M12" s="368"/>
      <c r="N12" s="372" t="s">
        <v>69</v>
      </c>
      <c r="O12" s="368" t="s">
        <v>68</v>
      </c>
      <c r="P12" s="368"/>
      <c r="Q12" s="372" t="s">
        <v>69</v>
      </c>
      <c r="R12" s="368" t="s">
        <v>68</v>
      </c>
      <c r="S12" s="368"/>
      <c r="T12" s="372" t="s">
        <v>69</v>
      </c>
      <c r="U12" s="368" t="s">
        <v>68</v>
      </c>
      <c r="V12" s="368"/>
      <c r="W12" s="372" t="s">
        <v>69</v>
      </c>
      <c r="X12" s="368" t="s">
        <v>68</v>
      </c>
      <c r="Y12" s="368"/>
      <c r="Z12" s="372" t="s">
        <v>69</v>
      </c>
      <c r="AA12" s="368" t="s">
        <v>68</v>
      </c>
      <c r="AB12" s="368"/>
      <c r="AC12" s="372" t="s">
        <v>69</v>
      </c>
      <c r="AD12" s="368" t="s">
        <v>68</v>
      </c>
      <c r="AE12" s="368"/>
      <c r="AF12" s="372" t="s">
        <v>69</v>
      </c>
      <c r="AG12" s="368" t="s">
        <v>68</v>
      </c>
      <c r="AH12" s="368"/>
      <c r="AI12" s="372" t="s">
        <v>69</v>
      </c>
      <c r="AJ12" s="368" t="s">
        <v>68</v>
      </c>
      <c r="AK12" s="368"/>
      <c r="AL12" s="372" t="s">
        <v>69</v>
      </c>
      <c r="AM12" s="368" t="s">
        <v>68</v>
      </c>
      <c r="AN12" s="368"/>
      <c r="AO12" s="372" t="s">
        <v>69</v>
      </c>
      <c r="AP12" s="368" t="s">
        <v>68</v>
      </c>
      <c r="AQ12" s="368"/>
      <c r="AR12" s="372" t="s">
        <v>69</v>
      </c>
      <c r="AS12" s="368" t="s">
        <v>68</v>
      </c>
      <c r="AT12" s="368"/>
      <c r="AU12" s="372" t="s">
        <v>69</v>
      </c>
      <c r="AV12" s="368" t="s">
        <v>68</v>
      </c>
      <c r="AW12" s="368"/>
      <c r="AX12" s="372" t="s">
        <v>69</v>
      </c>
      <c r="AY12" s="368" t="s">
        <v>68</v>
      </c>
      <c r="AZ12" s="368"/>
      <c r="BA12" s="372" t="s">
        <v>69</v>
      </c>
      <c r="BB12" s="368" t="s">
        <v>68</v>
      </c>
      <c r="BC12" s="368"/>
      <c r="BD12" s="372" t="s">
        <v>69</v>
      </c>
      <c r="BE12" s="368" t="s">
        <v>68</v>
      </c>
      <c r="BF12" s="368"/>
      <c r="BG12" s="372" t="s">
        <v>69</v>
      </c>
      <c r="BH12" s="368" t="s">
        <v>68</v>
      </c>
      <c r="BI12" s="368"/>
      <c r="BJ12" s="372" t="s">
        <v>69</v>
      </c>
    </row>
    <row r="13" spans="1:62" s="56" customFormat="1" ht="13.5" customHeight="1">
      <c r="A13" s="53"/>
      <c r="B13" s="54"/>
      <c r="C13" s="55" t="s">
        <v>70</v>
      </c>
      <c r="D13" s="55" t="s">
        <v>71</v>
      </c>
      <c r="E13" s="373"/>
      <c r="F13" s="55" t="s">
        <v>70</v>
      </c>
      <c r="G13" s="55" t="s">
        <v>71</v>
      </c>
      <c r="H13" s="373"/>
      <c r="I13" s="55" t="s">
        <v>70</v>
      </c>
      <c r="J13" s="55" t="s">
        <v>72</v>
      </c>
      <c r="K13" s="373"/>
      <c r="L13" s="55" t="s">
        <v>70</v>
      </c>
      <c r="M13" s="55" t="s">
        <v>72</v>
      </c>
      <c r="N13" s="373"/>
      <c r="O13" s="55" t="s">
        <v>70</v>
      </c>
      <c r="P13" s="55" t="s">
        <v>73</v>
      </c>
      <c r="Q13" s="373"/>
      <c r="R13" s="55" t="s">
        <v>70</v>
      </c>
      <c r="S13" s="55" t="s">
        <v>73</v>
      </c>
      <c r="T13" s="373"/>
      <c r="U13" s="55" t="s">
        <v>70</v>
      </c>
      <c r="V13" s="55" t="s">
        <v>113</v>
      </c>
      <c r="W13" s="373"/>
      <c r="X13" s="55" t="s">
        <v>70</v>
      </c>
      <c r="Y13" s="55" t="s">
        <v>113</v>
      </c>
      <c r="Z13" s="373"/>
      <c r="AA13" s="55" t="s">
        <v>70</v>
      </c>
      <c r="AB13" s="55" t="s">
        <v>71</v>
      </c>
      <c r="AC13" s="373"/>
      <c r="AD13" s="55" t="s">
        <v>70</v>
      </c>
      <c r="AE13" s="55" t="s">
        <v>71</v>
      </c>
      <c r="AF13" s="373"/>
      <c r="AG13" s="55" t="s">
        <v>70</v>
      </c>
      <c r="AH13" s="55" t="s">
        <v>72</v>
      </c>
      <c r="AI13" s="373"/>
      <c r="AJ13" s="55" t="s">
        <v>70</v>
      </c>
      <c r="AK13" s="55" t="s">
        <v>72</v>
      </c>
      <c r="AL13" s="373"/>
      <c r="AM13" s="55" t="s">
        <v>70</v>
      </c>
      <c r="AN13" s="55" t="s">
        <v>73</v>
      </c>
      <c r="AO13" s="373"/>
      <c r="AP13" s="55" t="s">
        <v>70</v>
      </c>
      <c r="AQ13" s="55" t="s">
        <v>73</v>
      </c>
      <c r="AR13" s="373"/>
      <c r="AS13" s="55" t="s">
        <v>70</v>
      </c>
      <c r="AT13" s="55" t="s">
        <v>73</v>
      </c>
      <c r="AU13" s="373"/>
      <c r="AV13" s="55" t="s">
        <v>70</v>
      </c>
      <c r="AW13" s="55" t="s">
        <v>73</v>
      </c>
      <c r="AX13" s="373"/>
      <c r="AY13" s="370" t="s">
        <v>70</v>
      </c>
      <c r="AZ13" s="371"/>
      <c r="BA13" s="373"/>
      <c r="BB13" s="370" t="s">
        <v>70</v>
      </c>
      <c r="BC13" s="371"/>
      <c r="BD13" s="373"/>
      <c r="BE13" s="370" t="s">
        <v>70</v>
      </c>
      <c r="BF13" s="371"/>
      <c r="BG13" s="373"/>
      <c r="BH13" s="370" t="s">
        <v>70</v>
      </c>
      <c r="BI13" s="371"/>
      <c r="BJ13" s="373"/>
    </row>
    <row r="14" spans="1:65" s="63" customFormat="1" ht="90" customHeight="1">
      <c r="A14" s="57"/>
      <c r="B14" s="58" t="s">
        <v>114</v>
      </c>
      <c r="C14" s="59">
        <v>596</v>
      </c>
      <c r="D14" s="60">
        <v>963209.7996</v>
      </c>
      <c r="E14" s="60">
        <v>432.59644</v>
      </c>
      <c r="F14" s="246">
        <v>914</v>
      </c>
      <c r="G14" s="60">
        <v>1476192.4867</v>
      </c>
      <c r="H14" s="60">
        <v>653.13882</v>
      </c>
      <c r="I14" s="59">
        <v>353</v>
      </c>
      <c r="J14" s="60">
        <v>1557.74352941176</v>
      </c>
      <c r="K14" s="60">
        <v>260.38263</v>
      </c>
      <c r="L14" s="246">
        <v>350</v>
      </c>
      <c r="M14" s="60">
        <v>1479.76716841943</v>
      </c>
      <c r="N14" s="60">
        <v>253.1239</v>
      </c>
      <c r="O14" s="59">
        <v>437</v>
      </c>
      <c r="P14" s="60">
        <v>574.28271788226</v>
      </c>
      <c r="Q14" s="60">
        <v>363.50221</v>
      </c>
      <c r="R14" s="246">
        <v>344</v>
      </c>
      <c r="S14" s="60">
        <v>358.10931</v>
      </c>
      <c r="T14" s="60">
        <v>272.05609</v>
      </c>
      <c r="U14" s="59">
        <v>341</v>
      </c>
      <c r="V14" s="60">
        <v>817.5662</v>
      </c>
      <c r="W14" s="60">
        <v>181.86735</v>
      </c>
      <c r="X14" s="246">
        <v>193</v>
      </c>
      <c r="Y14" s="60">
        <v>403.658738428</v>
      </c>
      <c r="Z14" s="60">
        <v>97.69739999999999</v>
      </c>
      <c r="AA14" s="60">
        <v>123</v>
      </c>
      <c r="AB14" s="60">
        <v>86671.6888888889</v>
      </c>
      <c r="AC14" s="60">
        <v>98.67829</v>
      </c>
      <c r="AD14" s="247">
        <v>149</v>
      </c>
      <c r="AE14" s="60">
        <v>115570.35030303031</v>
      </c>
      <c r="AF14" s="60">
        <v>117.12392999999999</v>
      </c>
      <c r="AG14" s="59">
        <v>1319</v>
      </c>
      <c r="AH14" s="60">
        <v>4034.6414883152</v>
      </c>
      <c r="AI14" s="60">
        <v>1417.21789</v>
      </c>
      <c r="AJ14" s="246">
        <v>958</v>
      </c>
      <c r="AK14" s="60">
        <v>3077.6963688142</v>
      </c>
      <c r="AL14" s="60">
        <v>789.13071</v>
      </c>
      <c r="AM14" s="59">
        <v>484</v>
      </c>
      <c r="AN14" s="60">
        <v>395.5071459131</v>
      </c>
      <c r="AO14" s="60">
        <v>823.79284</v>
      </c>
      <c r="AP14" s="246">
        <v>465</v>
      </c>
      <c r="AQ14" s="60">
        <v>320.0458828780383</v>
      </c>
      <c r="AR14" s="60">
        <v>1041.14248</v>
      </c>
      <c r="AS14" s="59">
        <v>1257</v>
      </c>
      <c r="AT14" s="60">
        <v>2128.730717518931</v>
      </c>
      <c r="AU14" s="60">
        <v>1947.294478881</v>
      </c>
      <c r="AV14" s="246">
        <v>1021</v>
      </c>
      <c r="AW14" s="60">
        <v>568.5109</v>
      </c>
      <c r="AX14" s="60">
        <v>1759.770385</v>
      </c>
      <c r="AY14" s="61">
        <v>0</v>
      </c>
      <c r="AZ14" s="62">
        <v>0</v>
      </c>
      <c r="BA14" s="62">
        <v>0</v>
      </c>
      <c r="BB14" s="61">
        <v>0</v>
      </c>
      <c r="BC14" s="62">
        <v>0</v>
      </c>
      <c r="BD14" s="62">
        <v>0</v>
      </c>
      <c r="BE14" s="367">
        <f>SUM(C14,I14,O14,U14,AA14,AG14,AM14,AS14,AY14)</f>
        <v>4910</v>
      </c>
      <c r="BF14" s="367"/>
      <c r="BG14" s="60">
        <f>SUM(E14,K14,Q14,W14,AC14,AI14,AO14,AU14,BA14)</f>
        <v>5525.332128881</v>
      </c>
      <c r="BH14" s="367">
        <f>SUM(F14,L14,R14,X14,AD14,AJ14,AP14,AV14,BB14)</f>
        <v>4394</v>
      </c>
      <c r="BI14" s="367"/>
      <c r="BJ14" s="60">
        <f>SUM(H14,N14,T14,Z14,AF14,AL14,AR14,AX14,BD14)</f>
        <v>4983.183715</v>
      </c>
      <c r="BK14" s="237">
        <f>BG14+BJ14</f>
        <v>10508.515843881</v>
      </c>
      <c r="BL14" s="63">
        <f>SUM('Part-II'!K30:M30)</f>
        <v>10508.51584</v>
      </c>
      <c r="BM14" s="301">
        <f>BL14-BK14</f>
        <v>-3.8809994293842465E-06</v>
      </c>
    </row>
    <row r="15" spans="2:63" s="292" customFormat="1" ht="88.5" customHeight="1">
      <c r="B15" s="293"/>
      <c r="D15" s="64"/>
      <c r="G15" s="64"/>
      <c r="J15" s="64"/>
      <c r="M15" s="64"/>
      <c r="P15" s="64"/>
      <c r="S15" s="64"/>
      <c r="V15" s="64"/>
      <c r="Y15" s="64"/>
      <c r="AB15" s="64"/>
      <c r="AE15" s="64"/>
      <c r="AH15" s="64"/>
      <c r="AK15" s="64"/>
      <c r="AN15" s="64"/>
      <c r="AQ15" s="64"/>
      <c r="AT15" s="64"/>
      <c r="AW15" s="64"/>
      <c r="BE15" s="294"/>
      <c r="BF15" s="295"/>
      <c r="BG15" s="64"/>
      <c r="BH15" s="294"/>
      <c r="BI15" s="294"/>
      <c r="BJ15" s="64"/>
      <c r="BK15" s="237"/>
    </row>
    <row r="16" spans="2:63" s="280" customFormat="1" ht="62.25" customHeight="1">
      <c r="B16" s="285"/>
      <c r="C16" s="292"/>
      <c r="D16" s="64"/>
      <c r="E16" s="292"/>
      <c r="F16" s="292"/>
      <c r="G16" s="64"/>
      <c r="H16" s="292"/>
      <c r="I16" s="292"/>
      <c r="J16" s="64"/>
      <c r="K16" s="292"/>
      <c r="L16" s="292"/>
      <c r="M16" s="64"/>
      <c r="N16" s="292"/>
      <c r="O16" s="292"/>
      <c r="P16" s="64"/>
      <c r="Q16" s="292"/>
      <c r="R16" s="292"/>
      <c r="S16" s="64"/>
      <c r="T16" s="292"/>
      <c r="U16" s="292"/>
      <c r="V16" s="64"/>
      <c r="W16" s="292"/>
      <c r="X16" s="292"/>
      <c r="Y16" s="64"/>
      <c r="Z16" s="292"/>
      <c r="AA16" s="292"/>
      <c r="AB16" s="64"/>
      <c r="AC16" s="292"/>
      <c r="AD16" s="292"/>
      <c r="AE16" s="64"/>
      <c r="AF16" s="292"/>
      <c r="AG16" s="292"/>
      <c r="AH16" s="64"/>
      <c r="AI16" s="292"/>
      <c r="AJ16" s="292"/>
      <c r="AK16" s="64"/>
      <c r="AL16" s="292"/>
      <c r="AM16" s="292"/>
      <c r="AN16" s="64"/>
      <c r="AO16" s="292"/>
      <c r="AP16" s="292"/>
      <c r="AQ16" s="64"/>
      <c r="AR16" s="292"/>
      <c r="AS16" s="292"/>
      <c r="AT16" s="64"/>
      <c r="AU16" s="292"/>
      <c r="AV16" s="292"/>
      <c r="AW16" s="64"/>
      <c r="AX16" s="292"/>
      <c r="AY16" s="286"/>
      <c r="BE16" s="95"/>
      <c r="BF16" s="287"/>
      <c r="BG16" s="64"/>
      <c r="BH16" s="287"/>
      <c r="BI16" s="288"/>
      <c r="BJ16" s="64"/>
      <c r="BK16" s="237"/>
    </row>
    <row r="17" spans="51:62" s="182" customFormat="1" ht="18.75">
      <c r="AY17" s="306"/>
      <c r="AZ17" s="306"/>
      <c r="BA17" s="306"/>
      <c r="BE17" s="298"/>
      <c r="BF17" s="299"/>
      <c r="BG17" s="299"/>
      <c r="BH17" s="299"/>
      <c r="BI17" s="299"/>
      <c r="BJ17" s="299"/>
    </row>
    <row r="18" spans="2:62" s="296" customFormat="1" ht="18.75"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Z18" s="297"/>
      <c r="BA18" s="297"/>
      <c r="BE18" s="298"/>
      <c r="BF18" s="299"/>
      <c r="BG18" s="299"/>
      <c r="BH18" s="299"/>
      <c r="BI18" s="300"/>
      <c r="BJ18" s="300"/>
    </row>
    <row r="19" spans="44:57" s="296" customFormat="1" ht="15.75">
      <c r="AR19" s="302"/>
      <c r="AS19" s="302"/>
      <c r="AT19" s="302"/>
      <c r="AU19" s="302"/>
      <c r="AV19" s="302"/>
      <c r="AW19" s="302"/>
      <c r="AX19" s="302"/>
      <c r="BE19" s="307" t="s">
        <v>136</v>
      </c>
    </row>
    <row r="20" spans="3:57" ht="16.5">
      <c r="C20" s="66"/>
      <c r="E20" s="66"/>
      <c r="F20" s="66"/>
      <c r="G20" s="66"/>
      <c r="I20" s="66"/>
      <c r="K20" s="66"/>
      <c r="L20" s="66"/>
      <c r="M20" s="66"/>
      <c r="O20" s="66"/>
      <c r="Q20" s="66"/>
      <c r="R20" s="66"/>
      <c r="S20" s="66"/>
      <c r="U20" s="66"/>
      <c r="W20" s="66"/>
      <c r="X20" s="66"/>
      <c r="Y20" s="66"/>
      <c r="AA20" s="66"/>
      <c r="AC20" s="66"/>
      <c r="AD20" s="66"/>
      <c r="AE20" s="66"/>
      <c r="AG20" s="66"/>
      <c r="AI20" s="66"/>
      <c r="AJ20" s="66"/>
      <c r="AK20" s="66"/>
      <c r="AM20" s="66"/>
      <c r="AO20" s="66"/>
      <c r="AP20" s="66"/>
      <c r="AQ20" s="66"/>
      <c r="AS20" s="66"/>
      <c r="AU20" s="66"/>
      <c r="AV20" s="66"/>
      <c r="AW20" s="66"/>
      <c r="BE20" s="97" t="s">
        <v>117</v>
      </c>
    </row>
    <row r="21" spans="3:49" ht="15">
      <c r="C21" s="66"/>
      <c r="E21" s="66"/>
      <c r="F21" s="66"/>
      <c r="G21" s="66"/>
      <c r="I21" s="66"/>
      <c r="K21" s="66"/>
      <c r="L21" s="66"/>
      <c r="M21" s="66"/>
      <c r="O21" s="66"/>
      <c r="Q21" s="66"/>
      <c r="R21" s="66"/>
      <c r="S21" s="66"/>
      <c r="U21" s="66"/>
      <c r="W21" s="66"/>
      <c r="X21" s="66"/>
      <c r="Y21" s="66"/>
      <c r="AA21" s="66"/>
      <c r="AC21" s="66"/>
      <c r="AD21" s="66"/>
      <c r="AE21" s="66"/>
      <c r="AG21" s="66"/>
      <c r="AI21" s="66"/>
      <c r="AJ21" s="66"/>
      <c r="AK21" s="66"/>
      <c r="AM21" s="66"/>
      <c r="AO21" s="66"/>
      <c r="AP21" s="66"/>
      <c r="AQ21" s="66"/>
      <c r="AS21" s="66"/>
      <c r="AU21" s="66"/>
      <c r="AV21" s="66"/>
      <c r="AW21" s="66"/>
    </row>
    <row r="22" spans="18:58" ht="15.75" customHeight="1">
      <c r="R22" s="389"/>
      <c r="S22" s="389"/>
      <c r="BF22" s="66"/>
    </row>
    <row r="23" spans="40:58" ht="15">
      <c r="AN23" s="66"/>
      <c r="AO23" s="156"/>
      <c r="AP23" s="66"/>
      <c r="AQ23" s="66"/>
      <c r="AR23" s="156"/>
      <c r="AS23" s="66"/>
      <c r="AT23" s="66"/>
      <c r="BF23" s="66"/>
    </row>
    <row r="24" spans="40:58" ht="15">
      <c r="AN24" s="66"/>
      <c r="AO24" s="156"/>
      <c r="AP24" s="66"/>
      <c r="AQ24" s="66"/>
      <c r="AR24" s="156"/>
      <c r="AS24" s="66"/>
      <c r="AT24" s="66"/>
      <c r="BF24" s="67"/>
    </row>
    <row r="25" spans="40:46" ht="15">
      <c r="AN25" s="66"/>
      <c r="AO25" s="156"/>
      <c r="AP25" s="66"/>
      <c r="AQ25" s="66"/>
      <c r="AR25" s="156"/>
      <c r="AS25" s="66"/>
      <c r="AT25" s="66"/>
    </row>
    <row r="26" spans="40:46" ht="15">
      <c r="AN26" s="66"/>
      <c r="AO26" s="156"/>
      <c r="AP26" s="66"/>
      <c r="AQ26" s="66"/>
      <c r="AR26" s="156"/>
      <c r="AS26" s="66"/>
      <c r="AT26" s="66"/>
    </row>
    <row r="27" spans="40:46" ht="15">
      <c r="AN27" s="66"/>
      <c r="AO27" s="156"/>
      <c r="AP27" s="66"/>
      <c r="AQ27" s="66"/>
      <c r="AR27" s="156"/>
      <c r="AS27" s="66"/>
      <c r="AT27" s="66"/>
    </row>
    <row r="28" spans="40:46" ht="15">
      <c r="AN28" s="66"/>
      <c r="AO28" s="156"/>
      <c r="AP28" s="66"/>
      <c r="AQ28" s="66"/>
      <c r="AR28" s="156"/>
      <c r="AS28" s="66"/>
      <c r="AT28" s="66"/>
    </row>
    <row r="29" spans="40:46" ht="15">
      <c r="AN29" s="66"/>
      <c r="AO29" s="156"/>
      <c r="AP29" s="66"/>
      <c r="AQ29" s="66"/>
      <c r="AR29" s="156"/>
      <c r="AS29" s="66"/>
      <c r="AT29" s="66"/>
    </row>
    <row r="30" spans="40:46" ht="15">
      <c r="AN30" s="66"/>
      <c r="AO30" s="156"/>
      <c r="AP30" s="66"/>
      <c r="AQ30" s="66"/>
      <c r="AR30" s="156"/>
      <c r="AS30" s="66"/>
      <c r="AT30" s="66"/>
    </row>
    <row r="31" spans="40:46" ht="15">
      <c r="AN31" s="66"/>
      <c r="AO31" s="156"/>
      <c r="AP31" s="66"/>
      <c r="AQ31" s="66"/>
      <c r="AR31" s="156"/>
      <c r="AS31" s="66"/>
      <c r="AT31" s="66"/>
    </row>
    <row r="32" spans="40:46" ht="15">
      <c r="AN32" s="66"/>
      <c r="AO32" s="156"/>
      <c r="AP32" s="66"/>
      <c r="AQ32" s="66"/>
      <c r="AR32" s="156"/>
      <c r="AS32" s="66"/>
      <c r="AT32" s="66"/>
    </row>
    <row r="33" spans="40:46" ht="15">
      <c r="AN33" s="66"/>
      <c r="AO33" s="156"/>
      <c r="AP33" s="66"/>
      <c r="AQ33" s="66"/>
      <c r="AR33" s="156"/>
      <c r="AS33" s="66"/>
      <c r="AT33" s="66"/>
    </row>
    <row r="34" spans="40:46" ht="15">
      <c r="AN34" s="66"/>
      <c r="AO34" s="156"/>
      <c r="AP34" s="66"/>
      <c r="AQ34" s="66"/>
      <c r="AR34" s="156"/>
      <c r="AS34" s="66"/>
      <c r="AT34" s="66"/>
    </row>
    <row r="35" spans="40:46" ht="15">
      <c r="AN35" s="66"/>
      <c r="AO35" s="156"/>
      <c r="AP35" s="66"/>
      <c r="AQ35" s="66"/>
      <c r="AR35" s="156"/>
      <c r="AS35" s="66"/>
      <c r="AT35" s="66"/>
    </row>
    <row r="36" spans="40:45" ht="15">
      <c r="AN36" s="66"/>
      <c r="AO36" s="66"/>
      <c r="AP36" s="66"/>
      <c r="AQ36" s="66"/>
      <c r="AR36" s="66"/>
      <c r="AS36" s="66"/>
    </row>
  </sheetData>
  <sheetProtection/>
  <mergeCells count="101">
    <mergeCell ref="R22:S22"/>
    <mergeCell ref="BH1:BJ1"/>
    <mergeCell ref="AM11:AO11"/>
    <mergeCell ref="AM10:AR10"/>
    <mergeCell ref="AL12:AL13"/>
    <mergeCell ref="AP11:AR11"/>
    <mergeCell ref="AP12:AQ12"/>
    <mergeCell ref="AO12:AO13"/>
    <mergeCell ref="Q1:T1"/>
    <mergeCell ref="AJ1:AL1"/>
    <mergeCell ref="L11:N11"/>
    <mergeCell ref="L12:M12"/>
    <mergeCell ref="AG12:AH12"/>
    <mergeCell ref="AJ12:AK12"/>
    <mergeCell ref="AI12:AI13"/>
    <mergeCell ref="N12:N13"/>
    <mergeCell ref="W12:W13"/>
    <mergeCell ref="Q12:Q13"/>
    <mergeCell ref="U12:V12"/>
    <mergeCell ref="O12:P12"/>
    <mergeCell ref="X11:Z11"/>
    <mergeCell ref="R11:T11"/>
    <mergeCell ref="O11:Q11"/>
    <mergeCell ref="AJ11:AL11"/>
    <mergeCell ref="AG11:AI11"/>
    <mergeCell ref="AD11:AF11"/>
    <mergeCell ref="A6:T6"/>
    <mergeCell ref="C9:H9"/>
    <mergeCell ref="AD12:AE12"/>
    <mergeCell ref="AF12:AF13"/>
    <mergeCell ref="X12:Y12"/>
    <mergeCell ref="Z12:Z13"/>
    <mergeCell ref="U11:W11"/>
    <mergeCell ref="R12:S12"/>
    <mergeCell ref="AC12:AC13"/>
    <mergeCell ref="AA12:AB12"/>
    <mergeCell ref="T12:T13"/>
    <mergeCell ref="AA11:AC11"/>
    <mergeCell ref="C10:H10"/>
    <mergeCell ref="C12:D12"/>
    <mergeCell ref="H12:H13"/>
    <mergeCell ref="K12:K13"/>
    <mergeCell ref="I12:J12"/>
    <mergeCell ref="E12:E13"/>
    <mergeCell ref="I11:K11"/>
    <mergeCell ref="C11:E11"/>
    <mergeCell ref="F11:H11"/>
    <mergeCell ref="F12:G12"/>
    <mergeCell ref="U2:AL2"/>
    <mergeCell ref="U4:AL4"/>
    <mergeCell ref="U6:AL6"/>
    <mergeCell ref="O9:T9"/>
    <mergeCell ref="AG9:AL9"/>
    <mergeCell ref="U9:Z9"/>
    <mergeCell ref="AA9:AF9"/>
    <mergeCell ref="A2:T2"/>
    <mergeCell ref="AV11:AX11"/>
    <mergeCell ref="AX12:AX13"/>
    <mergeCell ref="BE13:BF13"/>
    <mergeCell ref="AY13:AZ13"/>
    <mergeCell ref="BD12:BD13"/>
    <mergeCell ref="BA12:BA13"/>
    <mergeCell ref="AY9:BD9"/>
    <mergeCell ref="A10:A12"/>
    <mergeCell ref="B10:B12"/>
    <mergeCell ref="A4:T4"/>
    <mergeCell ref="I9:N9"/>
    <mergeCell ref="AA10:AF10"/>
    <mergeCell ref="AG10:AL10"/>
    <mergeCell ref="I10:N10"/>
    <mergeCell ref="O10:T10"/>
    <mergeCell ref="U10:Z10"/>
    <mergeCell ref="AM2:BJ2"/>
    <mergeCell ref="AM4:BJ4"/>
    <mergeCell ref="AM6:BJ6"/>
    <mergeCell ref="BE11:BG11"/>
    <mergeCell ref="AS11:AU11"/>
    <mergeCell ref="BB11:BD11"/>
    <mergeCell ref="BE9:BJ9"/>
    <mergeCell ref="AM9:AR9"/>
    <mergeCell ref="AS9:AX9"/>
    <mergeCell ref="AS10:AX10"/>
    <mergeCell ref="AM12:AN12"/>
    <mergeCell ref="AR12:AR13"/>
    <mergeCell ref="AY10:BD10"/>
    <mergeCell ref="AS12:AT12"/>
    <mergeCell ref="BB13:BC13"/>
    <mergeCell ref="BB12:BC12"/>
    <mergeCell ref="AV12:AW12"/>
    <mergeCell ref="AY11:BA11"/>
    <mergeCell ref="AY12:AZ12"/>
    <mergeCell ref="AU12:AU13"/>
    <mergeCell ref="BE14:BF14"/>
    <mergeCell ref="BH14:BI14"/>
    <mergeCell ref="BE12:BF12"/>
    <mergeCell ref="BE10:BJ10"/>
    <mergeCell ref="BH11:BJ11"/>
    <mergeCell ref="BH13:BI13"/>
    <mergeCell ref="BG12:BG13"/>
    <mergeCell ref="BH12:BI12"/>
    <mergeCell ref="BJ12:BJ13"/>
  </mergeCells>
  <conditionalFormatting sqref="AZ15:BA16 C15:C16 AX15:AY15 E15:F16 H15:I16 K15:L16 Q15:R16 W15:X16 AC15:AD16 AI15:AJ16 AU15:AV16 N15:O16 T15:U16 Z15:AA16 AF15:AG16 AL15:AM16 AR15:AS16 AX16 AO15:AP16">
    <cfRule type="cellIs" priority="1" dxfId="2" operator="lessThan" stopIfTrue="1">
      <formula>0</formula>
    </cfRule>
  </conditionalFormatting>
  <conditionalFormatting sqref="C20 E19:E20 A19:D19 I20 O20 U20 AA20 AG20 AM20 AS20 Q20 W20 AC20 AI20 AO20 AU20 K20 F19:IV19">
    <cfRule type="cellIs" priority="2" dxfId="0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78" r:id="rId1"/>
  <colBreaks count="2" manualBreakCount="2">
    <brk id="20" max="20" man="1"/>
    <brk id="38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31"/>
  <sheetViews>
    <sheetView view="pageBreakPreview" zoomScale="70" zoomScaleNormal="85" zoomScaleSheetLayoutView="70" zoomScalePageLayoutView="0" workbookViewId="0" topLeftCell="A1">
      <pane xSplit="2" ySplit="10" topLeftCell="C1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36" sqref="B36"/>
    </sheetView>
  </sheetViews>
  <sheetFormatPr defaultColWidth="9.140625" defaultRowHeight="15"/>
  <cols>
    <col min="1" max="1" width="5.57421875" style="28" customWidth="1"/>
    <col min="2" max="2" width="24.28125" style="28" customWidth="1"/>
    <col min="3" max="3" width="9.7109375" style="28" customWidth="1"/>
    <col min="4" max="4" width="11.00390625" style="28" customWidth="1"/>
    <col min="5" max="5" width="9.7109375" style="28" customWidth="1"/>
    <col min="6" max="6" width="10.8515625" style="28" customWidth="1"/>
    <col min="7" max="7" width="9.7109375" style="28" customWidth="1"/>
    <col min="8" max="8" width="10.8515625" style="28" customWidth="1"/>
    <col min="9" max="9" width="9.7109375" style="28" customWidth="1"/>
    <col min="10" max="10" width="10.8515625" style="28" customWidth="1"/>
    <col min="11" max="12" width="9.7109375" style="28" customWidth="1"/>
    <col min="13" max="13" width="9.140625" style="28" customWidth="1"/>
    <col min="14" max="14" width="10.00390625" style="28" bestFit="1" customWidth="1"/>
    <col min="15" max="16384" width="9.140625" style="28" customWidth="1"/>
  </cols>
  <sheetData>
    <row r="1" spans="11:12" ht="15.75">
      <c r="K1" s="392" t="s">
        <v>77</v>
      </c>
      <c r="L1" s="392"/>
    </row>
    <row r="2" spans="1:12" ht="23.25">
      <c r="A2" s="393" t="s">
        <v>138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12" ht="10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8.75">
      <c r="A4" s="394" t="s">
        <v>37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</row>
    <row r="5" ht="11.25" customHeight="1"/>
    <row r="6" spans="1:12" ht="18.75">
      <c r="A6" s="395" t="s">
        <v>144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</row>
    <row r="8" spans="1:12" ht="77.25" customHeight="1">
      <c r="A8" s="391" t="s">
        <v>0</v>
      </c>
      <c r="B8" s="391" t="s">
        <v>40</v>
      </c>
      <c r="C8" s="391" t="s">
        <v>74</v>
      </c>
      <c r="D8" s="391"/>
      <c r="E8" s="391" t="s">
        <v>78</v>
      </c>
      <c r="F8" s="391"/>
      <c r="G8" s="391" t="s">
        <v>79</v>
      </c>
      <c r="H8" s="391"/>
      <c r="I8" s="391" t="s">
        <v>80</v>
      </c>
      <c r="J8" s="391"/>
      <c r="K8" s="391" t="s">
        <v>81</v>
      </c>
      <c r="L8" s="391"/>
    </row>
    <row r="9" spans="1:12" ht="15">
      <c r="A9" s="391"/>
      <c r="B9" s="391"/>
      <c r="C9" s="184" t="s">
        <v>75</v>
      </c>
      <c r="D9" s="184" t="s">
        <v>76</v>
      </c>
      <c r="E9" s="184" t="s">
        <v>75</v>
      </c>
      <c r="F9" s="184" t="s">
        <v>76</v>
      </c>
      <c r="G9" s="184" t="s">
        <v>75</v>
      </c>
      <c r="H9" s="184" t="s">
        <v>76</v>
      </c>
      <c r="I9" s="184" t="s">
        <v>75</v>
      </c>
      <c r="J9" s="184" t="s">
        <v>76</v>
      </c>
      <c r="K9" s="184" t="s">
        <v>75</v>
      </c>
      <c r="L9" s="184" t="s">
        <v>104</v>
      </c>
    </row>
    <row r="10" spans="1:19" ht="15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O10"/>
      <c r="P10"/>
      <c r="Q10"/>
      <c r="R10"/>
      <c r="S10"/>
    </row>
    <row r="11" spans="1:24" s="34" customFormat="1" ht="18">
      <c r="A11" s="330">
        <v>1</v>
      </c>
      <c r="B11" s="331" t="s">
        <v>23</v>
      </c>
      <c r="C11" s="33">
        <f>N11-D11</f>
        <v>4469</v>
      </c>
      <c r="D11" s="173">
        <v>326</v>
      </c>
      <c r="E11" s="33">
        <v>274</v>
      </c>
      <c r="F11" s="33">
        <v>1</v>
      </c>
      <c r="G11" s="33">
        <v>237</v>
      </c>
      <c r="H11" s="33">
        <v>38</v>
      </c>
      <c r="I11" s="33">
        <v>0</v>
      </c>
      <c r="J11" s="33">
        <v>0</v>
      </c>
      <c r="K11" s="33">
        <v>0</v>
      </c>
      <c r="L11" s="33">
        <v>1</v>
      </c>
      <c r="M11" s="194"/>
      <c r="N11" s="34">
        <f>ROUND('[6]Part-I'!P13/0.00098,0)</f>
        <v>4795</v>
      </c>
      <c r="O11" s="194">
        <f>G11+H11</f>
        <v>275</v>
      </c>
      <c r="P11" s="194">
        <f>O11/$O$24</f>
        <v>0.10408781226343679</v>
      </c>
      <c r="Q11" s="194">
        <f>ROUND($O$25*P11,0)</f>
        <v>275</v>
      </c>
      <c r="R11" s="194"/>
      <c r="S11" s="194">
        <f>E11+F11</f>
        <v>275</v>
      </c>
      <c r="T11" s="194">
        <v>275</v>
      </c>
      <c r="U11" s="194">
        <f>T11-H11</f>
        <v>237</v>
      </c>
      <c r="V11" s="194">
        <f>T11-F11</f>
        <v>274</v>
      </c>
      <c r="W11" s="194"/>
      <c r="X11" s="194"/>
    </row>
    <row r="12" spans="1:24" s="34" customFormat="1" ht="18">
      <c r="A12" s="330">
        <v>2</v>
      </c>
      <c r="B12" s="331" t="s">
        <v>24</v>
      </c>
      <c r="C12" s="33">
        <f aca="true" t="shared" si="0" ref="C12:C23">N12-D12</f>
        <v>4073</v>
      </c>
      <c r="D12" s="173">
        <v>384</v>
      </c>
      <c r="E12" s="33">
        <v>141</v>
      </c>
      <c r="F12" s="33">
        <v>4</v>
      </c>
      <c r="G12" s="33">
        <v>107</v>
      </c>
      <c r="H12" s="36">
        <v>38</v>
      </c>
      <c r="I12" s="33">
        <v>0</v>
      </c>
      <c r="J12" s="33">
        <v>0</v>
      </c>
      <c r="K12" s="33">
        <v>0</v>
      </c>
      <c r="L12" s="33">
        <v>0</v>
      </c>
      <c r="M12" s="194"/>
      <c r="N12" s="34">
        <f>ROUND('[6]Part-I'!P14/0.00098,0)</f>
        <v>4457</v>
      </c>
      <c r="O12" s="194">
        <f aca="true" t="shared" si="1" ref="O12:O23">G12+H12</f>
        <v>145</v>
      </c>
      <c r="P12" s="194">
        <f aca="true" t="shared" si="2" ref="P12:P23">O12/$O$24</f>
        <v>0.05488266464799394</v>
      </c>
      <c r="Q12" s="194">
        <f aca="true" t="shared" si="3" ref="Q12:Q23">ROUND($O$25*P12,0)</f>
        <v>145</v>
      </c>
      <c r="R12" s="194"/>
      <c r="S12" s="194">
        <f aca="true" t="shared" si="4" ref="S12:S23">E12+F12</f>
        <v>145</v>
      </c>
      <c r="T12" s="194">
        <v>145</v>
      </c>
      <c r="U12" s="194">
        <f aca="true" t="shared" si="5" ref="U12:U23">T12-H12</f>
        <v>107</v>
      </c>
      <c r="V12" s="194">
        <f aca="true" t="shared" si="6" ref="V12:V23">T12-F12</f>
        <v>141</v>
      </c>
      <c r="W12" s="194"/>
      <c r="X12" s="194"/>
    </row>
    <row r="13" spans="1:24" s="34" customFormat="1" ht="18.75" customHeight="1">
      <c r="A13" s="330">
        <v>3</v>
      </c>
      <c r="B13" s="331" t="s">
        <v>25</v>
      </c>
      <c r="C13" s="33">
        <f t="shared" si="0"/>
        <v>12507</v>
      </c>
      <c r="D13" s="173">
        <v>658</v>
      </c>
      <c r="E13" s="33">
        <v>855</v>
      </c>
      <c r="F13" s="33">
        <v>10</v>
      </c>
      <c r="G13" s="33">
        <v>823</v>
      </c>
      <c r="H13" s="33">
        <v>42</v>
      </c>
      <c r="I13" s="33">
        <v>0</v>
      </c>
      <c r="J13" s="33">
        <v>0</v>
      </c>
      <c r="K13" s="33">
        <v>3</v>
      </c>
      <c r="L13" s="33">
        <v>0</v>
      </c>
      <c r="M13" s="194"/>
      <c r="N13" s="34">
        <f>ROUND('[6]Part-I'!P15/0.00098,0)</f>
        <v>13165</v>
      </c>
      <c r="O13" s="194">
        <f t="shared" si="1"/>
        <v>865</v>
      </c>
      <c r="P13" s="194">
        <f t="shared" si="2"/>
        <v>0.32740348221044663</v>
      </c>
      <c r="Q13" s="194">
        <f t="shared" si="3"/>
        <v>865</v>
      </c>
      <c r="R13" s="194"/>
      <c r="S13" s="194">
        <f t="shared" si="4"/>
        <v>865</v>
      </c>
      <c r="T13" s="194">
        <v>865</v>
      </c>
      <c r="U13" s="194">
        <f t="shared" si="5"/>
        <v>823</v>
      </c>
      <c r="V13" s="194">
        <f t="shared" si="6"/>
        <v>855</v>
      </c>
      <c r="W13" s="194"/>
      <c r="X13" s="194"/>
    </row>
    <row r="14" spans="1:24" s="34" customFormat="1" ht="18">
      <c r="A14" s="330">
        <v>4</v>
      </c>
      <c r="B14" s="331" t="s">
        <v>26</v>
      </c>
      <c r="C14" s="33">
        <f t="shared" si="0"/>
        <v>2853</v>
      </c>
      <c r="D14" s="173">
        <v>1548</v>
      </c>
      <c r="E14" s="33">
        <v>249</v>
      </c>
      <c r="F14" s="33">
        <v>3</v>
      </c>
      <c r="G14" s="33">
        <v>218</v>
      </c>
      <c r="H14" s="33">
        <v>34</v>
      </c>
      <c r="I14" s="33">
        <v>0</v>
      </c>
      <c r="J14" s="33">
        <v>0</v>
      </c>
      <c r="K14" s="33">
        <v>1</v>
      </c>
      <c r="L14" s="33">
        <v>1</v>
      </c>
      <c r="M14" s="194"/>
      <c r="N14" s="34">
        <f>ROUND('[6]Part-I'!P16/0.00098,0)</f>
        <v>4401</v>
      </c>
      <c r="O14" s="194">
        <f t="shared" si="1"/>
        <v>252</v>
      </c>
      <c r="P14" s="194">
        <f t="shared" si="2"/>
        <v>0.09538228614685844</v>
      </c>
      <c r="Q14" s="194">
        <f t="shared" si="3"/>
        <v>252</v>
      </c>
      <c r="R14" s="194"/>
      <c r="S14" s="194">
        <f t="shared" si="4"/>
        <v>252</v>
      </c>
      <c r="T14" s="194">
        <v>252</v>
      </c>
      <c r="U14" s="194">
        <f t="shared" si="5"/>
        <v>218</v>
      </c>
      <c r="V14" s="194">
        <f t="shared" si="6"/>
        <v>249</v>
      </c>
      <c r="W14" s="194"/>
      <c r="X14" s="194"/>
    </row>
    <row r="15" spans="1:24" s="34" customFormat="1" ht="18">
      <c r="A15" s="330">
        <v>5</v>
      </c>
      <c r="B15" s="331" t="s">
        <v>27</v>
      </c>
      <c r="C15" s="33">
        <f t="shared" si="0"/>
        <v>5206</v>
      </c>
      <c r="D15" s="173">
        <v>189</v>
      </c>
      <c r="E15" s="33">
        <v>413</v>
      </c>
      <c r="F15" s="33">
        <v>3</v>
      </c>
      <c r="G15" s="33">
        <v>384</v>
      </c>
      <c r="H15" s="33">
        <v>32</v>
      </c>
      <c r="I15" s="33">
        <v>0</v>
      </c>
      <c r="J15" s="33">
        <v>0</v>
      </c>
      <c r="K15" s="33">
        <v>0</v>
      </c>
      <c r="L15" s="33">
        <v>1</v>
      </c>
      <c r="M15" s="194"/>
      <c r="N15" s="34">
        <f>ROUND('[6]Part-I'!P17/0.00098,0)</f>
        <v>5395</v>
      </c>
      <c r="O15" s="194">
        <f t="shared" si="1"/>
        <v>416</v>
      </c>
      <c r="P15" s="194">
        <f t="shared" si="2"/>
        <v>0.15745647236941712</v>
      </c>
      <c r="Q15" s="194">
        <f t="shared" si="3"/>
        <v>416</v>
      </c>
      <c r="R15" s="194"/>
      <c r="S15" s="194">
        <f t="shared" si="4"/>
        <v>416</v>
      </c>
      <c r="T15" s="194">
        <v>416</v>
      </c>
      <c r="U15" s="194">
        <f t="shared" si="5"/>
        <v>384</v>
      </c>
      <c r="V15" s="194">
        <f t="shared" si="6"/>
        <v>413</v>
      </c>
      <c r="W15" s="194"/>
      <c r="X15" s="194"/>
    </row>
    <row r="16" spans="1:24" s="34" customFormat="1" ht="18">
      <c r="A16" s="332">
        <v>6</v>
      </c>
      <c r="B16" s="333" t="s">
        <v>28</v>
      </c>
      <c r="C16" s="33">
        <f t="shared" si="0"/>
        <v>6536</v>
      </c>
      <c r="D16" s="173">
        <v>53</v>
      </c>
      <c r="E16" s="33">
        <v>101</v>
      </c>
      <c r="F16" s="33">
        <v>1</v>
      </c>
      <c r="G16" s="33">
        <v>55</v>
      </c>
      <c r="H16" s="33">
        <v>47</v>
      </c>
      <c r="I16" s="33">
        <v>0</v>
      </c>
      <c r="J16" s="33">
        <v>0</v>
      </c>
      <c r="K16" s="33">
        <v>1</v>
      </c>
      <c r="L16" s="33">
        <v>0</v>
      </c>
      <c r="M16" s="194"/>
      <c r="N16" s="34">
        <f>ROUND('[6]Part-I'!P18/0.00098,0)</f>
        <v>6589</v>
      </c>
      <c r="O16" s="194">
        <f t="shared" si="1"/>
        <v>102</v>
      </c>
      <c r="P16" s="194">
        <f t="shared" si="2"/>
        <v>0.03860711582134747</v>
      </c>
      <c r="Q16" s="194">
        <f t="shared" si="3"/>
        <v>102</v>
      </c>
      <c r="R16" s="194"/>
      <c r="S16" s="194">
        <f t="shared" si="4"/>
        <v>102</v>
      </c>
      <c r="T16" s="194">
        <v>102</v>
      </c>
      <c r="U16" s="194">
        <f t="shared" si="5"/>
        <v>55</v>
      </c>
      <c r="V16" s="194">
        <f t="shared" si="6"/>
        <v>101</v>
      </c>
      <c r="W16" s="194"/>
      <c r="X16" s="194"/>
    </row>
    <row r="17" spans="1:24" s="34" customFormat="1" ht="18">
      <c r="A17" s="330">
        <v>7</v>
      </c>
      <c r="B17" s="331" t="s">
        <v>29</v>
      </c>
      <c r="C17" s="33">
        <f t="shared" si="0"/>
        <v>6761</v>
      </c>
      <c r="D17" s="173">
        <v>185</v>
      </c>
      <c r="E17" s="33">
        <v>400</v>
      </c>
      <c r="F17" s="33">
        <v>10</v>
      </c>
      <c r="G17" s="33">
        <v>380</v>
      </c>
      <c r="H17" s="33">
        <v>30</v>
      </c>
      <c r="I17" s="33">
        <v>0</v>
      </c>
      <c r="J17" s="33">
        <v>0</v>
      </c>
      <c r="K17" s="33">
        <v>0</v>
      </c>
      <c r="L17" s="33">
        <v>0</v>
      </c>
      <c r="M17" s="194"/>
      <c r="N17" s="34">
        <f>ROUND('[6]Part-I'!P19/0.00098,0)</f>
        <v>6946</v>
      </c>
      <c r="O17" s="194">
        <f t="shared" si="1"/>
        <v>410</v>
      </c>
      <c r="P17" s="194">
        <f t="shared" si="2"/>
        <v>0.15518546555639667</v>
      </c>
      <c r="Q17" s="194">
        <f t="shared" si="3"/>
        <v>410</v>
      </c>
      <c r="R17" s="194"/>
      <c r="S17" s="194">
        <f t="shared" si="4"/>
        <v>410</v>
      </c>
      <c r="T17" s="194">
        <v>410</v>
      </c>
      <c r="U17" s="194">
        <f t="shared" si="5"/>
        <v>380</v>
      </c>
      <c r="V17" s="194">
        <f t="shared" si="6"/>
        <v>400</v>
      </c>
      <c r="W17" s="194"/>
      <c r="X17" s="194"/>
    </row>
    <row r="18" spans="1:24" s="34" customFormat="1" ht="18">
      <c r="A18" s="330">
        <v>8</v>
      </c>
      <c r="B18" s="331" t="s">
        <v>30</v>
      </c>
      <c r="C18" s="33">
        <f t="shared" si="0"/>
        <v>4741</v>
      </c>
      <c r="D18" s="173">
        <v>364</v>
      </c>
      <c r="E18" s="33">
        <v>477</v>
      </c>
      <c r="F18" s="33">
        <v>1</v>
      </c>
      <c r="G18" s="33">
        <v>444</v>
      </c>
      <c r="H18" s="33">
        <v>34</v>
      </c>
      <c r="I18" s="33">
        <v>0</v>
      </c>
      <c r="J18" s="33">
        <v>0</v>
      </c>
      <c r="K18" s="33">
        <v>0</v>
      </c>
      <c r="L18" s="33">
        <v>0</v>
      </c>
      <c r="M18" s="194"/>
      <c r="N18" s="34">
        <f>ROUND('[6]Part-I'!P20/0.00098,0)</f>
        <v>5105</v>
      </c>
      <c r="O18" s="194">
        <f t="shared" si="1"/>
        <v>478</v>
      </c>
      <c r="P18" s="194">
        <f t="shared" si="2"/>
        <v>0.1809235427706283</v>
      </c>
      <c r="Q18" s="194">
        <f t="shared" si="3"/>
        <v>478</v>
      </c>
      <c r="R18" s="194"/>
      <c r="S18" s="194">
        <f t="shared" si="4"/>
        <v>478</v>
      </c>
      <c r="T18" s="194">
        <v>478</v>
      </c>
      <c r="U18" s="194">
        <f t="shared" si="5"/>
        <v>444</v>
      </c>
      <c r="V18" s="194">
        <f t="shared" si="6"/>
        <v>477</v>
      </c>
      <c r="W18" s="194"/>
      <c r="X18" s="194"/>
    </row>
    <row r="19" spans="1:24" s="34" customFormat="1" ht="18">
      <c r="A19" s="330">
        <v>9</v>
      </c>
      <c r="B19" s="331" t="s">
        <v>31</v>
      </c>
      <c r="C19" s="33">
        <f t="shared" si="0"/>
        <v>2067</v>
      </c>
      <c r="D19" s="173">
        <v>910</v>
      </c>
      <c r="E19" s="33">
        <v>258</v>
      </c>
      <c r="F19" s="33">
        <v>1</v>
      </c>
      <c r="G19" s="33">
        <v>181</v>
      </c>
      <c r="H19" s="33">
        <v>78</v>
      </c>
      <c r="I19" s="33">
        <v>0</v>
      </c>
      <c r="J19" s="33">
        <v>0</v>
      </c>
      <c r="K19" s="33">
        <v>1</v>
      </c>
      <c r="L19" s="33">
        <v>1</v>
      </c>
      <c r="M19" s="194"/>
      <c r="N19" s="34">
        <f>ROUND('[6]Part-I'!P21/0.00098,0)</f>
        <v>2977</v>
      </c>
      <c r="O19" s="194">
        <f t="shared" si="1"/>
        <v>259</v>
      </c>
      <c r="P19" s="194">
        <f t="shared" si="2"/>
        <v>0.09803179409538229</v>
      </c>
      <c r="Q19" s="194">
        <f t="shared" si="3"/>
        <v>259</v>
      </c>
      <c r="R19" s="194"/>
      <c r="S19" s="194">
        <f t="shared" si="4"/>
        <v>259</v>
      </c>
      <c r="T19" s="194">
        <v>259</v>
      </c>
      <c r="U19" s="194">
        <f t="shared" si="5"/>
        <v>181</v>
      </c>
      <c r="V19" s="194">
        <f t="shared" si="6"/>
        <v>258</v>
      </c>
      <c r="W19" s="194"/>
      <c r="X19" s="194"/>
    </row>
    <row r="20" spans="1:24" s="34" customFormat="1" ht="18">
      <c r="A20" s="330">
        <v>10</v>
      </c>
      <c r="B20" s="331" t="s">
        <v>32</v>
      </c>
      <c r="C20" s="33">
        <f t="shared" si="0"/>
        <v>5191</v>
      </c>
      <c r="D20" s="173">
        <v>2062</v>
      </c>
      <c r="E20" s="33">
        <v>973</v>
      </c>
      <c r="F20" s="33">
        <v>1</v>
      </c>
      <c r="G20" s="33">
        <v>932</v>
      </c>
      <c r="H20" s="33">
        <v>42</v>
      </c>
      <c r="I20" s="33">
        <v>0</v>
      </c>
      <c r="J20" s="33">
        <v>0</v>
      </c>
      <c r="K20" s="33">
        <v>0</v>
      </c>
      <c r="L20" s="33">
        <v>0</v>
      </c>
      <c r="M20" s="194"/>
      <c r="N20" s="34">
        <f>ROUND('[6]Part-I'!P22/0.00098,0)</f>
        <v>7253</v>
      </c>
      <c r="O20" s="194">
        <f t="shared" si="1"/>
        <v>974</v>
      </c>
      <c r="P20" s="194">
        <f t="shared" si="2"/>
        <v>0.36866010598031795</v>
      </c>
      <c r="Q20" s="194">
        <f t="shared" si="3"/>
        <v>974</v>
      </c>
      <c r="R20" s="194"/>
      <c r="S20" s="194">
        <f t="shared" si="4"/>
        <v>974</v>
      </c>
      <c r="T20" s="194">
        <v>974</v>
      </c>
      <c r="U20" s="194">
        <f t="shared" si="5"/>
        <v>932</v>
      </c>
      <c r="V20" s="194">
        <f t="shared" si="6"/>
        <v>973</v>
      </c>
      <c r="W20" s="194"/>
      <c r="X20" s="194"/>
    </row>
    <row r="21" spans="1:24" s="34" customFormat="1" ht="18">
      <c r="A21" s="330">
        <v>11</v>
      </c>
      <c r="B21" s="331" t="s">
        <v>33</v>
      </c>
      <c r="C21" s="33">
        <f t="shared" si="0"/>
        <v>1364</v>
      </c>
      <c r="D21" s="173">
        <v>704</v>
      </c>
      <c r="E21" s="33">
        <v>178</v>
      </c>
      <c r="F21" s="33">
        <v>1</v>
      </c>
      <c r="G21" s="33">
        <v>148</v>
      </c>
      <c r="H21" s="127">
        <v>31</v>
      </c>
      <c r="I21" s="33">
        <v>0</v>
      </c>
      <c r="J21" s="33">
        <v>0</v>
      </c>
      <c r="K21" s="33">
        <v>1</v>
      </c>
      <c r="L21" s="33">
        <v>1</v>
      </c>
      <c r="M21" s="194"/>
      <c r="N21" s="34">
        <f>ROUND('[6]Part-I'!P23/0.00098,0)</f>
        <v>2068</v>
      </c>
      <c r="O21" s="194">
        <f t="shared" si="1"/>
        <v>179</v>
      </c>
      <c r="P21" s="194">
        <f t="shared" si="2"/>
        <v>0.06775170325510976</v>
      </c>
      <c r="Q21" s="194">
        <f t="shared" si="3"/>
        <v>179</v>
      </c>
      <c r="R21" s="194"/>
      <c r="S21" s="194">
        <f t="shared" si="4"/>
        <v>179</v>
      </c>
      <c r="T21" s="194">
        <v>179</v>
      </c>
      <c r="U21" s="194">
        <f t="shared" si="5"/>
        <v>148</v>
      </c>
      <c r="V21" s="194">
        <f t="shared" si="6"/>
        <v>178</v>
      </c>
      <c r="W21" s="194"/>
      <c r="X21" s="194"/>
    </row>
    <row r="22" spans="1:24" s="34" customFormat="1" ht="18">
      <c r="A22" s="330">
        <v>12</v>
      </c>
      <c r="B22" s="331" t="s">
        <v>34</v>
      </c>
      <c r="C22" s="33">
        <f t="shared" si="0"/>
        <v>2122</v>
      </c>
      <c r="D22" s="173">
        <v>877</v>
      </c>
      <c r="E22" s="33">
        <v>213</v>
      </c>
      <c r="F22" s="33">
        <v>2</v>
      </c>
      <c r="G22" s="33">
        <v>161</v>
      </c>
      <c r="H22" s="33">
        <v>54</v>
      </c>
      <c r="I22" s="33">
        <v>0</v>
      </c>
      <c r="J22" s="33">
        <v>0</v>
      </c>
      <c r="K22" s="33">
        <v>0</v>
      </c>
      <c r="L22" s="33">
        <v>0</v>
      </c>
      <c r="M22" s="194"/>
      <c r="N22" s="34">
        <f>ROUND('[6]Part-I'!P24/0.00098,0)</f>
        <v>2999</v>
      </c>
      <c r="O22" s="194">
        <f t="shared" si="1"/>
        <v>215</v>
      </c>
      <c r="P22" s="194">
        <f t="shared" si="2"/>
        <v>0.0813777441332324</v>
      </c>
      <c r="Q22" s="194">
        <f t="shared" si="3"/>
        <v>215</v>
      </c>
      <c r="R22" s="194"/>
      <c r="S22" s="194">
        <f t="shared" si="4"/>
        <v>215</v>
      </c>
      <c r="T22" s="194">
        <v>215</v>
      </c>
      <c r="U22" s="194">
        <f t="shared" si="5"/>
        <v>161</v>
      </c>
      <c r="V22" s="194">
        <f t="shared" si="6"/>
        <v>213</v>
      </c>
      <c r="W22" s="194"/>
      <c r="X22" s="194"/>
    </row>
    <row r="23" spans="1:24" s="34" customFormat="1" ht="18">
      <c r="A23" s="330">
        <v>13</v>
      </c>
      <c r="B23" s="331" t="s">
        <v>35</v>
      </c>
      <c r="C23" s="33">
        <f t="shared" si="0"/>
        <v>3460</v>
      </c>
      <c r="D23" s="173">
        <v>452</v>
      </c>
      <c r="E23" s="33">
        <v>337</v>
      </c>
      <c r="F23" s="33">
        <v>3</v>
      </c>
      <c r="G23" s="33">
        <v>302</v>
      </c>
      <c r="H23" s="33">
        <v>38</v>
      </c>
      <c r="I23" s="33">
        <v>0</v>
      </c>
      <c r="J23" s="33">
        <v>0</v>
      </c>
      <c r="K23" s="33">
        <v>1</v>
      </c>
      <c r="L23" s="33">
        <v>0</v>
      </c>
      <c r="M23" s="194"/>
      <c r="N23" s="34">
        <f>ROUND('[6]Part-I'!P25/0.00098,0)</f>
        <v>3912</v>
      </c>
      <c r="O23" s="194">
        <f t="shared" si="1"/>
        <v>340</v>
      </c>
      <c r="P23" s="194">
        <f t="shared" si="2"/>
        <v>0.1286903860711582</v>
      </c>
      <c r="Q23" s="194">
        <f t="shared" si="3"/>
        <v>340</v>
      </c>
      <c r="R23" s="194"/>
      <c r="S23" s="194">
        <f t="shared" si="4"/>
        <v>340</v>
      </c>
      <c r="T23" s="194">
        <v>340</v>
      </c>
      <c r="U23" s="194">
        <f t="shared" si="5"/>
        <v>302</v>
      </c>
      <c r="V23" s="194">
        <f t="shared" si="6"/>
        <v>337</v>
      </c>
      <c r="W23" s="194"/>
      <c r="X23" s="194"/>
    </row>
    <row r="24" spans="1:20" ht="18">
      <c r="A24" s="334"/>
      <c r="B24" s="335" t="s">
        <v>5</v>
      </c>
      <c r="C24" s="31">
        <f>SUM(C11:C23)</f>
        <v>61350</v>
      </c>
      <c r="D24" s="31">
        <f aca="true" t="shared" si="7" ref="D24:L24">SUM(D11:D23)</f>
        <v>8712</v>
      </c>
      <c r="E24" s="31">
        <f t="shared" si="7"/>
        <v>4869</v>
      </c>
      <c r="F24" s="31">
        <f t="shared" si="7"/>
        <v>41</v>
      </c>
      <c r="G24" s="31">
        <f t="shared" si="7"/>
        <v>4372</v>
      </c>
      <c r="H24" s="31">
        <f t="shared" si="7"/>
        <v>538</v>
      </c>
      <c r="I24" s="31">
        <f t="shared" si="7"/>
        <v>0</v>
      </c>
      <c r="J24" s="31">
        <f t="shared" si="7"/>
        <v>0</v>
      </c>
      <c r="K24" s="31">
        <f t="shared" si="7"/>
        <v>8</v>
      </c>
      <c r="L24" s="31">
        <f t="shared" si="7"/>
        <v>5</v>
      </c>
      <c r="O24" s="174">
        <v>2642</v>
      </c>
      <c r="S24" s="174">
        <f>SUM(S11:S23)</f>
        <v>4910</v>
      </c>
      <c r="T24" s="174"/>
    </row>
    <row r="25" spans="4:20" ht="18.75">
      <c r="D25" s="266"/>
      <c r="E25" s="283"/>
      <c r="F25" s="128"/>
      <c r="G25" s="129"/>
      <c r="H25" s="336"/>
      <c r="I25" s="130"/>
      <c r="L25" s="174"/>
      <c r="O25" s="28">
        <v>2642</v>
      </c>
      <c r="T25" s="194"/>
    </row>
    <row r="26" spans="4:9" ht="11.25" customHeight="1">
      <c r="D26" s="174"/>
      <c r="E26" s="174"/>
      <c r="G26" s="131"/>
      <c r="H26" s="126"/>
      <c r="I26" s="130"/>
    </row>
    <row r="27" spans="6:10" ht="18">
      <c r="F27" s="126"/>
      <c r="G27" s="337"/>
      <c r="H27" s="126"/>
      <c r="I27" s="131"/>
      <c r="J27" s="168" t="s">
        <v>134</v>
      </c>
    </row>
    <row r="28" spans="4:10" ht="18">
      <c r="D28" s="32"/>
      <c r="J28" s="169" t="s">
        <v>135</v>
      </c>
    </row>
    <row r="29" ht="18">
      <c r="J29" s="169" t="s">
        <v>115</v>
      </c>
    </row>
    <row r="30" ht="18">
      <c r="J30" s="170" t="s">
        <v>136</v>
      </c>
    </row>
    <row r="31" ht="18">
      <c r="J31" s="169" t="s">
        <v>117</v>
      </c>
    </row>
  </sheetData>
  <sheetProtection/>
  <mergeCells count="11">
    <mergeCell ref="I8:J8"/>
    <mergeCell ref="K8:L8"/>
    <mergeCell ref="K1:L1"/>
    <mergeCell ref="A2:L2"/>
    <mergeCell ref="A4:L4"/>
    <mergeCell ref="A6:L6"/>
    <mergeCell ref="A8:A9"/>
    <mergeCell ref="B8:B9"/>
    <mergeCell ref="C8:D8"/>
    <mergeCell ref="E8:F8"/>
    <mergeCell ref="G8:H8"/>
  </mergeCells>
  <conditionalFormatting sqref="J30">
    <cfRule type="cellIs" priority="1" dxfId="0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70" zoomScaleNormal="70" zoomScaleSheetLayoutView="70" zoomScalePageLayoutView="0" workbookViewId="0" topLeftCell="A1">
      <selection activeCell="J11" sqref="J11"/>
    </sheetView>
  </sheetViews>
  <sheetFormatPr defaultColWidth="9.140625" defaultRowHeight="15"/>
  <cols>
    <col min="1" max="1" width="6.421875" style="68" customWidth="1"/>
    <col min="2" max="2" width="16.7109375" style="68" customWidth="1"/>
    <col min="3" max="4" width="10.00390625" style="68" customWidth="1"/>
    <col min="5" max="5" width="6.00390625" style="68" bestFit="1" customWidth="1"/>
    <col min="6" max="6" width="10.28125" style="68" bestFit="1" customWidth="1"/>
    <col min="7" max="7" width="6.00390625" style="68" bestFit="1" customWidth="1"/>
    <col min="8" max="8" width="10.28125" style="68" bestFit="1" customWidth="1"/>
    <col min="9" max="9" width="6.00390625" style="68" bestFit="1" customWidth="1"/>
    <col min="10" max="10" width="10.28125" style="68" bestFit="1" customWidth="1"/>
    <col min="11" max="11" width="6.8515625" style="68" bestFit="1" customWidth="1"/>
    <col min="12" max="12" width="9.421875" style="68" customWidth="1"/>
    <col min="13" max="13" width="6.8515625" style="68" bestFit="1" customWidth="1"/>
    <col min="14" max="14" width="10.28125" style="68" bestFit="1" customWidth="1"/>
    <col min="15" max="15" width="6.8515625" style="68" bestFit="1" customWidth="1"/>
    <col min="16" max="16" width="10.28125" style="68" bestFit="1" customWidth="1"/>
    <col min="17" max="17" width="6.8515625" style="68" bestFit="1" customWidth="1"/>
    <col min="18" max="18" width="8.57421875" style="68" customWidth="1"/>
    <col min="19" max="19" width="6.8515625" style="68" bestFit="1" customWidth="1"/>
    <col min="20" max="20" width="10.28125" style="68" bestFit="1" customWidth="1"/>
    <col min="21" max="22" width="6.8515625" style="68" bestFit="1" customWidth="1"/>
    <col min="23" max="16384" width="9.140625" style="68" customWidth="1"/>
  </cols>
  <sheetData>
    <row r="1" ht="18.75" customHeight="1">
      <c r="V1" s="69" t="s">
        <v>96</v>
      </c>
    </row>
    <row r="2" spans="1:22" ht="18.75" customHeight="1">
      <c r="A2" s="402" t="s">
        <v>138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</row>
    <row r="3" spans="1:22" ht="1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</row>
    <row r="4" spans="1:22" ht="15" customHeight="1">
      <c r="A4" s="403" t="s">
        <v>145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</row>
    <row r="5" spans="1:22" ht="18" customHeight="1">
      <c r="A5" s="71" t="s">
        <v>38</v>
      </c>
      <c r="B5" s="8"/>
      <c r="C5" s="72"/>
      <c r="D5" s="72"/>
      <c r="E5" s="72"/>
      <c r="F5" s="72"/>
      <c r="G5" s="72"/>
      <c r="H5" s="72"/>
      <c r="I5" s="72"/>
      <c r="L5" s="73"/>
      <c r="V5" s="74"/>
    </row>
    <row r="6" spans="2:9" ht="18" customHeight="1">
      <c r="B6" s="75"/>
      <c r="C6" s="72"/>
      <c r="D6" s="72"/>
      <c r="E6" s="72"/>
      <c r="F6" s="72"/>
      <c r="G6" s="72"/>
      <c r="H6" s="72"/>
      <c r="I6" s="72"/>
    </row>
    <row r="7" spans="1:22" s="76" customFormat="1" ht="30.75" customHeight="1">
      <c r="A7" s="396" t="s">
        <v>82</v>
      </c>
      <c r="B7" s="396" t="s">
        <v>111</v>
      </c>
      <c r="C7" s="397" t="s">
        <v>83</v>
      </c>
      <c r="D7" s="397"/>
      <c r="E7" s="396" t="s">
        <v>84</v>
      </c>
      <c r="F7" s="396"/>
      <c r="G7" s="396"/>
      <c r="H7" s="396"/>
      <c r="I7" s="396"/>
      <c r="J7" s="396"/>
      <c r="K7" s="396"/>
      <c r="L7" s="396"/>
      <c r="M7" s="399" t="s">
        <v>98</v>
      </c>
      <c r="N7" s="399"/>
      <c r="O7" s="399"/>
      <c r="P7" s="399"/>
      <c r="Q7" s="399"/>
      <c r="R7" s="399"/>
      <c r="S7" s="399"/>
      <c r="T7" s="399"/>
      <c r="U7" s="399"/>
      <c r="V7" s="399"/>
    </row>
    <row r="8" spans="1:22" s="76" customFormat="1" ht="84.75" customHeight="1">
      <c r="A8" s="396"/>
      <c r="B8" s="396"/>
      <c r="C8" s="397" t="s">
        <v>87</v>
      </c>
      <c r="D8" s="397"/>
      <c r="E8" s="396" t="s">
        <v>88</v>
      </c>
      <c r="F8" s="396"/>
      <c r="G8" s="396" t="s">
        <v>89</v>
      </c>
      <c r="H8" s="396"/>
      <c r="I8" s="396" t="s">
        <v>90</v>
      </c>
      <c r="J8" s="396"/>
      <c r="K8" s="396" t="s">
        <v>91</v>
      </c>
      <c r="L8" s="396"/>
      <c r="M8" s="398" t="s">
        <v>99</v>
      </c>
      <c r="N8" s="398"/>
      <c r="O8" s="398" t="s">
        <v>100</v>
      </c>
      <c r="P8" s="398"/>
      <c r="Q8" s="398" t="s">
        <v>101</v>
      </c>
      <c r="R8" s="398"/>
      <c r="S8" s="398" t="s">
        <v>102</v>
      </c>
      <c r="T8" s="398"/>
      <c r="U8" s="398" t="s">
        <v>103</v>
      </c>
      <c r="V8" s="399"/>
    </row>
    <row r="9" spans="1:22" s="80" customFormat="1" ht="30.75" customHeight="1">
      <c r="A9" s="396"/>
      <c r="B9" s="396"/>
      <c r="C9" s="77" t="s">
        <v>92</v>
      </c>
      <c r="D9" s="77" t="s">
        <v>93</v>
      </c>
      <c r="E9" s="78" t="s">
        <v>92</v>
      </c>
      <c r="F9" s="78" t="s">
        <v>93</v>
      </c>
      <c r="G9" s="78" t="s">
        <v>92</v>
      </c>
      <c r="H9" s="78" t="s">
        <v>93</v>
      </c>
      <c r="I9" s="78" t="s">
        <v>92</v>
      </c>
      <c r="J9" s="78" t="s">
        <v>93</v>
      </c>
      <c r="K9" s="78" t="s">
        <v>92</v>
      </c>
      <c r="L9" s="78" t="s">
        <v>93</v>
      </c>
      <c r="M9" s="79" t="s">
        <v>92</v>
      </c>
      <c r="N9" s="79" t="s">
        <v>93</v>
      </c>
      <c r="O9" s="79" t="s">
        <v>92</v>
      </c>
      <c r="P9" s="79" t="s">
        <v>93</v>
      </c>
      <c r="Q9" s="79" t="s">
        <v>92</v>
      </c>
      <c r="R9" s="79" t="s">
        <v>93</v>
      </c>
      <c r="S9" s="79" t="s">
        <v>92</v>
      </c>
      <c r="T9" s="79" t="s">
        <v>93</v>
      </c>
      <c r="U9" s="79" t="s">
        <v>92</v>
      </c>
      <c r="V9" s="79" t="s">
        <v>92</v>
      </c>
    </row>
    <row r="10" spans="1:22" s="84" customFormat="1" ht="19.5" customHeight="1">
      <c r="A10" s="81">
        <v>1</v>
      </c>
      <c r="B10" s="81">
        <v>2</v>
      </c>
      <c r="C10" s="82">
        <v>3</v>
      </c>
      <c r="D10" s="82">
        <v>4</v>
      </c>
      <c r="E10" s="81">
        <v>5</v>
      </c>
      <c r="F10" s="81">
        <v>6</v>
      </c>
      <c r="G10" s="81">
        <v>7</v>
      </c>
      <c r="H10" s="81">
        <v>8</v>
      </c>
      <c r="I10" s="81">
        <v>9</v>
      </c>
      <c r="J10" s="81">
        <v>10</v>
      </c>
      <c r="K10" s="81">
        <v>11</v>
      </c>
      <c r="L10" s="81">
        <v>12</v>
      </c>
      <c r="M10" s="83">
        <v>13</v>
      </c>
      <c r="N10" s="83">
        <v>14</v>
      </c>
      <c r="O10" s="83">
        <v>15</v>
      </c>
      <c r="P10" s="83">
        <v>16</v>
      </c>
      <c r="Q10" s="83">
        <v>17</v>
      </c>
      <c r="R10" s="83">
        <v>18</v>
      </c>
      <c r="S10" s="83">
        <v>19</v>
      </c>
      <c r="T10" s="83">
        <v>20</v>
      </c>
      <c r="U10" s="83">
        <v>21</v>
      </c>
      <c r="V10" s="83">
        <v>22</v>
      </c>
    </row>
    <row r="11" spans="1:22" s="91" customFormat="1" ht="73.5" customHeight="1">
      <c r="A11" s="85"/>
      <c r="B11" s="86" t="s">
        <v>117</v>
      </c>
      <c r="C11" s="87">
        <v>146</v>
      </c>
      <c r="D11" s="87">
        <v>141</v>
      </c>
      <c r="E11" s="88">
        <v>13</v>
      </c>
      <c r="F11" s="89">
        <v>13</v>
      </c>
      <c r="G11" s="89">
        <v>59</v>
      </c>
      <c r="H11" s="89">
        <v>59</v>
      </c>
      <c r="I11" s="89">
        <v>13</v>
      </c>
      <c r="J11" s="89">
        <v>13</v>
      </c>
      <c r="K11" s="89">
        <v>13</v>
      </c>
      <c r="L11" s="89">
        <v>13</v>
      </c>
      <c r="M11" s="90">
        <v>5</v>
      </c>
      <c r="N11" s="90">
        <v>5</v>
      </c>
      <c r="O11" s="90">
        <v>2</v>
      </c>
      <c r="P11" s="90">
        <v>2</v>
      </c>
      <c r="Q11" s="90">
        <v>1</v>
      </c>
      <c r="R11" s="90">
        <v>1</v>
      </c>
      <c r="S11" s="90" t="s">
        <v>118</v>
      </c>
      <c r="T11" s="90" t="s">
        <v>118</v>
      </c>
      <c r="U11" s="90">
        <v>1</v>
      </c>
      <c r="V11" s="90">
        <v>1</v>
      </c>
    </row>
    <row r="12" spans="9:11" ht="13.5">
      <c r="I12" s="401"/>
      <c r="J12" s="401"/>
      <c r="K12" s="401"/>
    </row>
    <row r="13" spans="9:11" ht="13.5">
      <c r="I13" s="92"/>
      <c r="J13" s="92"/>
      <c r="K13" s="92"/>
    </row>
    <row r="14" spans="9:11" ht="13.5">
      <c r="I14" s="92"/>
      <c r="J14" s="92"/>
      <c r="K14" s="92"/>
    </row>
    <row r="15" spans="9:11" ht="12.75">
      <c r="I15" s="400"/>
      <c r="J15" s="400"/>
      <c r="K15" s="400"/>
    </row>
    <row r="16" spans="9:11" ht="12.75">
      <c r="I16" s="94"/>
      <c r="J16" s="93"/>
      <c r="K16" s="94"/>
    </row>
    <row r="17" spans="9:20" ht="15.75">
      <c r="I17" s="400"/>
      <c r="J17" s="400"/>
      <c r="K17" s="400"/>
      <c r="R17" s="95" t="s">
        <v>134</v>
      </c>
      <c r="S17" s="96"/>
      <c r="T17" s="96"/>
    </row>
    <row r="18" spans="9:20" ht="15.75">
      <c r="I18" s="400"/>
      <c r="J18" s="400"/>
      <c r="K18" s="400"/>
      <c r="R18" s="97" t="s">
        <v>135</v>
      </c>
      <c r="S18" s="98"/>
      <c r="T18" s="98"/>
    </row>
    <row r="19" spans="18:20" ht="15.75">
      <c r="R19" s="97" t="s">
        <v>115</v>
      </c>
      <c r="S19" s="98"/>
      <c r="T19" s="98"/>
    </row>
    <row r="20" spans="18:20" ht="15.75">
      <c r="R20" s="99" t="s">
        <v>136</v>
      </c>
      <c r="S20" s="100"/>
      <c r="T20" s="100"/>
    </row>
    <row r="21" spans="18:20" ht="15.75">
      <c r="R21" s="97" t="s">
        <v>117</v>
      </c>
      <c r="S21" s="98"/>
      <c r="T21" s="98"/>
    </row>
    <row r="22" ht="12.75">
      <c r="R22" s="101"/>
    </row>
  </sheetData>
  <sheetProtection/>
  <mergeCells count="21">
    <mergeCell ref="A2:V2"/>
    <mergeCell ref="A4:V4"/>
    <mergeCell ref="M7:V7"/>
    <mergeCell ref="A7:A9"/>
    <mergeCell ref="B7:B9"/>
    <mergeCell ref="S8:T8"/>
    <mergeCell ref="M8:N8"/>
    <mergeCell ref="G8:H8"/>
    <mergeCell ref="Q8:R8"/>
    <mergeCell ref="E8:F8"/>
    <mergeCell ref="I18:K18"/>
    <mergeCell ref="I17:K17"/>
    <mergeCell ref="I15:K15"/>
    <mergeCell ref="K8:L8"/>
    <mergeCell ref="I12:K12"/>
    <mergeCell ref="E7:L7"/>
    <mergeCell ref="I8:J8"/>
    <mergeCell ref="C8:D8"/>
    <mergeCell ref="U8:V8"/>
    <mergeCell ref="C7:D7"/>
    <mergeCell ref="O8:P8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Normal="70" zoomScaleSheetLayoutView="100" zoomScalePageLayoutView="0" workbookViewId="0" topLeftCell="F1">
      <selection activeCell="O16" sqref="O16"/>
    </sheetView>
  </sheetViews>
  <sheetFormatPr defaultColWidth="9.140625" defaultRowHeight="15"/>
  <cols>
    <col min="1" max="1" width="6.7109375" style="102" customWidth="1"/>
    <col min="2" max="2" width="19.00390625" style="102" customWidth="1"/>
    <col min="3" max="4" width="7.421875" style="103" customWidth="1"/>
    <col min="5" max="26" width="6.7109375" style="103" customWidth="1"/>
    <col min="27" max="16384" width="9.140625" style="102" customWidth="1"/>
  </cols>
  <sheetData>
    <row r="1" spans="11:26" ht="12" customHeight="1">
      <c r="K1" s="408"/>
      <c r="L1" s="408"/>
      <c r="M1" s="104"/>
      <c r="N1" s="104"/>
      <c r="O1" s="104"/>
      <c r="P1" s="104"/>
      <c r="Q1" s="104"/>
      <c r="R1" s="104"/>
      <c r="S1" s="104"/>
      <c r="T1" s="104"/>
      <c r="U1" s="104"/>
      <c r="V1" s="104"/>
      <c r="X1" s="105"/>
      <c r="Y1" s="102"/>
      <c r="Z1" s="106" t="s">
        <v>97</v>
      </c>
    </row>
    <row r="2" spans="1:26" s="68" customFormat="1" ht="18.75" customHeight="1">
      <c r="A2" s="402" t="s">
        <v>138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</row>
    <row r="3" spans="1:26" s="68" customFormat="1" ht="6.75" customHeight="1">
      <c r="A3" s="70"/>
      <c r="B3" s="70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8"/>
      <c r="X3" s="108"/>
      <c r="Y3" s="108"/>
      <c r="Z3" s="108"/>
    </row>
    <row r="4" spans="1:26" s="68" customFormat="1" ht="21" customHeight="1">
      <c r="A4" s="403" t="s">
        <v>146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</row>
    <row r="5" spans="1:26" ht="18" customHeight="1">
      <c r="A5" s="71" t="s">
        <v>38</v>
      </c>
      <c r="B5" s="109"/>
      <c r="C5" s="110"/>
      <c r="D5" s="110"/>
      <c r="E5" s="110"/>
      <c r="F5" s="110"/>
      <c r="G5" s="110"/>
      <c r="H5" s="110"/>
      <c r="I5" s="110"/>
      <c r="X5" s="407"/>
      <c r="Y5" s="407"/>
      <c r="Z5" s="407"/>
    </row>
    <row r="6" spans="1:26" ht="18" customHeight="1">
      <c r="A6" s="112"/>
      <c r="B6" s="112"/>
      <c r="C6" s="110"/>
      <c r="D6" s="110"/>
      <c r="E6" s="110"/>
      <c r="F6" s="110"/>
      <c r="G6" s="110"/>
      <c r="H6" s="110"/>
      <c r="I6" s="110"/>
      <c r="X6" s="111"/>
      <c r="Y6" s="111"/>
      <c r="Z6" s="111"/>
    </row>
    <row r="7" spans="1:26" s="80" customFormat="1" ht="30.75" customHeight="1">
      <c r="A7" s="415" t="s">
        <v>82</v>
      </c>
      <c r="B7" s="412" t="s">
        <v>111</v>
      </c>
      <c r="C7" s="421" t="s">
        <v>83</v>
      </c>
      <c r="D7" s="422"/>
      <c r="E7" s="420" t="s">
        <v>84</v>
      </c>
      <c r="F7" s="420"/>
      <c r="G7" s="420"/>
      <c r="H7" s="420"/>
      <c r="I7" s="420"/>
      <c r="J7" s="420"/>
      <c r="K7" s="420"/>
      <c r="L7" s="420"/>
      <c r="M7" s="409" t="s">
        <v>98</v>
      </c>
      <c r="N7" s="410"/>
      <c r="O7" s="410"/>
      <c r="P7" s="410"/>
      <c r="Q7" s="410"/>
      <c r="R7" s="410"/>
      <c r="S7" s="410"/>
      <c r="T7" s="410"/>
      <c r="U7" s="410"/>
      <c r="V7" s="410"/>
      <c r="W7" s="411" t="s">
        <v>85</v>
      </c>
      <c r="X7" s="411"/>
      <c r="Y7" s="411" t="s">
        <v>86</v>
      </c>
      <c r="Z7" s="411"/>
    </row>
    <row r="8" spans="1:26" s="80" customFormat="1" ht="39.75" customHeight="1">
      <c r="A8" s="416"/>
      <c r="B8" s="413"/>
      <c r="C8" s="418" t="s">
        <v>87</v>
      </c>
      <c r="D8" s="419"/>
      <c r="E8" s="405" t="s">
        <v>88</v>
      </c>
      <c r="F8" s="405"/>
      <c r="G8" s="405" t="s">
        <v>89</v>
      </c>
      <c r="H8" s="405"/>
      <c r="I8" s="405" t="s">
        <v>90</v>
      </c>
      <c r="J8" s="405"/>
      <c r="K8" s="405" t="s">
        <v>91</v>
      </c>
      <c r="L8" s="405"/>
      <c r="M8" s="404" t="s">
        <v>99</v>
      </c>
      <c r="N8" s="404"/>
      <c r="O8" s="404" t="s">
        <v>100</v>
      </c>
      <c r="P8" s="404"/>
      <c r="Q8" s="404" t="s">
        <v>101</v>
      </c>
      <c r="R8" s="404"/>
      <c r="S8" s="404" t="s">
        <v>102</v>
      </c>
      <c r="T8" s="404"/>
      <c r="U8" s="404" t="s">
        <v>103</v>
      </c>
      <c r="V8" s="406"/>
      <c r="W8" s="411"/>
      <c r="X8" s="411"/>
      <c r="Y8" s="411"/>
      <c r="Z8" s="411"/>
    </row>
    <row r="9" spans="1:26" s="80" customFormat="1" ht="25.5" customHeight="1">
      <c r="A9" s="417"/>
      <c r="B9" s="414"/>
      <c r="C9" s="113" t="s">
        <v>94</v>
      </c>
      <c r="D9" s="113" t="s">
        <v>95</v>
      </c>
      <c r="E9" s="114" t="s">
        <v>94</v>
      </c>
      <c r="F9" s="114" t="s">
        <v>95</v>
      </c>
      <c r="G9" s="114" t="s">
        <v>94</v>
      </c>
      <c r="H9" s="114" t="s">
        <v>95</v>
      </c>
      <c r="I9" s="114" t="s">
        <v>94</v>
      </c>
      <c r="J9" s="114" t="s">
        <v>95</v>
      </c>
      <c r="K9" s="114" t="s">
        <v>94</v>
      </c>
      <c r="L9" s="114" t="s">
        <v>95</v>
      </c>
      <c r="M9" s="79" t="s">
        <v>94</v>
      </c>
      <c r="N9" s="79" t="s">
        <v>95</v>
      </c>
      <c r="O9" s="79" t="s">
        <v>94</v>
      </c>
      <c r="P9" s="79" t="s">
        <v>95</v>
      </c>
      <c r="Q9" s="79" t="s">
        <v>94</v>
      </c>
      <c r="R9" s="79" t="s">
        <v>95</v>
      </c>
      <c r="S9" s="79" t="s">
        <v>94</v>
      </c>
      <c r="T9" s="79" t="s">
        <v>95</v>
      </c>
      <c r="U9" s="79" t="s">
        <v>94</v>
      </c>
      <c r="V9" s="79" t="s">
        <v>95</v>
      </c>
      <c r="W9" s="78" t="s">
        <v>94</v>
      </c>
      <c r="X9" s="78" t="s">
        <v>95</v>
      </c>
      <c r="Y9" s="78" t="s">
        <v>94</v>
      </c>
      <c r="Z9" s="78" t="s">
        <v>95</v>
      </c>
    </row>
    <row r="10" spans="1:26" s="116" customFormat="1" ht="19.5" customHeight="1">
      <c r="A10" s="81">
        <v>1</v>
      </c>
      <c r="B10" s="81">
        <v>2</v>
      </c>
      <c r="C10" s="81">
        <v>3</v>
      </c>
      <c r="D10" s="81">
        <v>4</v>
      </c>
      <c r="E10" s="115">
        <v>5</v>
      </c>
      <c r="F10" s="115">
        <v>6</v>
      </c>
      <c r="G10" s="115">
        <v>7</v>
      </c>
      <c r="H10" s="115">
        <v>8</v>
      </c>
      <c r="I10" s="115">
        <v>9</v>
      </c>
      <c r="J10" s="115">
        <v>10</v>
      </c>
      <c r="K10" s="115">
        <v>11</v>
      </c>
      <c r="L10" s="115">
        <v>12</v>
      </c>
      <c r="M10" s="115">
        <v>13</v>
      </c>
      <c r="N10" s="115">
        <v>14</v>
      </c>
      <c r="O10" s="115">
        <v>15</v>
      </c>
      <c r="P10" s="115">
        <v>16</v>
      </c>
      <c r="Q10" s="115">
        <v>17</v>
      </c>
      <c r="R10" s="115">
        <v>18</v>
      </c>
      <c r="S10" s="115">
        <v>19</v>
      </c>
      <c r="T10" s="115">
        <v>20</v>
      </c>
      <c r="U10" s="115">
        <v>21</v>
      </c>
      <c r="V10" s="115">
        <v>22</v>
      </c>
      <c r="W10" s="115">
        <v>23</v>
      </c>
      <c r="X10" s="115">
        <v>24</v>
      </c>
      <c r="Y10" s="115">
        <v>25</v>
      </c>
      <c r="Z10" s="115">
        <v>26</v>
      </c>
    </row>
    <row r="11" spans="1:26" s="121" customFormat="1" ht="82.5" customHeight="1">
      <c r="A11" s="117"/>
      <c r="B11" s="117" t="s">
        <v>117</v>
      </c>
      <c r="C11" s="118">
        <v>141</v>
      </c>
      <c r="D11" s="118">
        <v>141</v>
      </c>
      <c r="E11" s="119">
        <v>13</v>
      </c>
      <c r="F11" s="119">
        <v>13</v>
      </c>
      <c r="G11" s="119">
        <v>59</v>
      </c>
      <c r="H11" s="119">
        <v>59</v>
      </c>
      <c r="I11" s="119">
        <v>13</v>
      </c>
      <c r="J11" s="119">
        <v>13</v>
      </c>
      <c r="K11" s="119">
        <v>13</v>
      </c>
      <c r="L11" s="119">
        <v>13</v>
      </c>
      <c r="M11" s="120">
        <v>5</v>
      </c>
      <c r="N11" s="120">
        <v>5</v>
      </c>
      <c r="O11" s="120">
        <v>2</v>
      </c>
      <c r="P11" s="120">
        <v>2</v>
      </c>
      <c r="Q11" s="120">
        <v>1</v>
      </c>
      <c r="R11" s="120">
        <v>1</v>
      </c>
      <c r="S11" s="120" t="s">
        <v>118</v>
      </c>
      <c r="T11" s="120" t="s">
        <v>118</v>
      </c>
      <c r="U11" s="120">
        <v>1</v>
      </c>
      <c r="V11" s="120">
        <v>1</v>
      </c>
      <c r="W11" s="120">
        <v>2406</v>
      </c>
      <c r="X11" s="120">
        <v>2406</v>
      </c>
      <c r="Y11" s="120">
        <v>3085</v>
      </c>
      <c r="Z11" s="120">
        <v>3085</v>
      </c>
    </row>
    <row r="12" spans="12:24" ht="15"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</row>
    <row r="13" spans="12:24" ht="15"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</row>
    <row r="14" spans="12:24" ht="15"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</row>
    <row r="15" spans="12:24" ht="15"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</row>
    <row r="16" ht="15">
      <c r="X16" s="124"/>
    </row>
    <row r="17" spans="13:22" ht="16.5">
      <c r="M17" s="125"/>
      <c r="N17" s="125"/>
      <c r="O17" s="125"/>
      <c r="P17" s="125"/>
      <c r="Q17" s="125"/>
      <c r="R17" s="125"/>
      <c r="S17" s="125"/>
      <c r="T17" s="125"/>
      <c r="V17" s="95" t="s">
        <v>134</v>
      </c>
    </row>
    <row r="18" ht="16.5">
      <c r="V18" s="97" t="s">
        <v>135</v>
      </c>
    </row>
    <row r="19" ht="16.5">
      <c r="V19" s="97" t="s">
        <v>115</v>
      </c>
    </row>
    <row r="20" ht="16.5">
      <c r="V20" s="99" t="s">
        <v>136</v>
      </c>
    </row>
    <row r="21" ht="16.5">
      <c r="V21" s="97" t="s">
        <v>117</v>
      </c>
    </row>
  </sheetData>
  <sheetProtection/>
  <mergeCells count="21">
    <mergeCell ref="A7:A9"/>
    <mergeCell ref="C8:D8"/>
    <mergeCell ref="M8:N8"/>
    <mergeCell ref="Y7:Z8"/>
    <mergeCell ref="E7:L7"/>
    <mergeCell ref="E8:F8"/>
    <mergeCell ref="C7:D7"/>
    <mergeCell ref="X5:Z5"/>
    <mergeCell ref="G8:H8"/>
    <mergeCell ref="K1:L1"/>
    <mergeCell ref="K8:L8"/>
    <mergeCell ref="M7:V7"/>
    <mergeCell ref="A2:Z2"/>
    <mergeCell ref="W7:X8"/>
    <mergeCell ref="S8:T8"/>
    <mergeCell ref="A4:Z4"/>
    <mergeCell ref="B7:B9"/>
    <mergeCell ref="Q8:R8"/>
    <mergeCell ref="I8:J8"/>
    <mergeCell ref="U8:V8"/>
    <mergeCell ref="O8:P8"/>
  </mergeCells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MGNREGA-4</cp:lastModifiedBy>
  <cp:lastPrinted>2011-02-14T08:10:36Z</cp:lastPrinted>
  <dcterms:created xsi:type="dcterms:W3CDTF">2008-06-03T10:00:46Z</dcterms:created>
  <dcterms:modified xsi:type="dcterms:W3CDTF">2011-04-13T12:59:56Z</dcterms:modified>
  <cp:category/>
  <cp:version/>
  <cp:contentType/>
  <cp:contentStatus/>
</cp:coreProperties>
</file>